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<sst xmlns="http://schemas.openxmlformats.org/spreadsheetml/2006/main" count="154" uniqueCount="134">
  <si>
    <t>УЧЕБНЫЙ     ПЛАН</t>
  </si>
  <si>
    <t>Специальность 51.02.02 Социально-культурная деятельность</t>
  </si>
  <si>
    <t>Вид: «Организация и постановка культурно-массовых мероприятий и театрализовнных представлений»</t>
  </si>
  <si>
    <t xml:space="preserve">                                                                                                                                                        базовая подготовка</t>
  </si>
  <si>
    <t>Квалификация: Организатор социально-культурной деятельности</t>
  </si>
  <si>
    <t>Учеб.нагрузка при очной форме обучения</t>
  </si>
  <si>
    <t>Учеб.нагрузка при заоч.форме обучения</t>
  </si>
  <si>
    <t>Индекс</t>
  </si>
  <si>
    <t>Элементы учебного процесса, в том числе учебные дисциплины, профессиональные модули, междисциплинарные курсы</t>
  </si>
  <si>
    <t>Распределение по семестрам</t>
  </si>
  <si>
    <t>Максим. учеб. нагрузка на студента</t>
  </si>
  <si>
    <t>Практическая подготовка (максимальная)</t>
  </si>
  <si>
    <t>Часы обяз.учеб.занятий</t>
  </si>
  <si>
    <t>Самост. нагрузка на студента</t>
  </si>
  <si>
    <t>Обязательные учебные занятия</t>
  </si>
  <si>
    <t>Самостоятельн.нагрузка (включая ПП)</t>
  </si>
  <si>
    <t>Самостоятельная практическая подготовка</t>
  </si>
  <si>
    <t>Распределение обязательных учебных занятий по курсам и семестрам</t>
  </si>
  <si>
    <t>Всего</t>
  </si>
  <si>
    <t>в том числе</t>
  </si>
  <si>
    <t>1 курс</t>
  </si>
  <si>
    <t>2 курс</t>
  </si>
  <si>
    <t>3 курс</t>
  </si>
  <si>
    <t>Экзамены</t>
  </si>
  <si>
    <t>Курс. раб.</t>
  </si>
  <si>
    <t>д/зачеты</t>
  </si>
  <si>
    <t>Контрольные уроки</t>
  </si>
  <si>
    <t>Домашние контрольные работы</t>
  </si>
  <si>
    <t>теоретические</t>
  </si>
  <si>
    <t>Практическая подготовка</t>
  </si>
  <si>
    <t>Инд. 1 чел.</t>
  </si>
  <si>
    <t>Курсовая работа</t>
  </si>
  <si>
    <t>групповые</t>
  </si>
  <si>
    <t>Индивид.</t>
  </si>
  <si>
    <t>дом.к/р 1сем.</t>
  </si>
  <si>
    <t>дом.к/р 2сем.</t>
  </si>
  <si>
    <t>дом.к/р 3сем.</t>
  </si>
  <si>
    <t>дом.к/р 4сем.</t>
  </si>
  <si>
    <t>дом.к/р 5сем.</t>
  </si>
  <si>
    <t>дом.к/р 6сем.</t>
  </si>
  <si>
    <t>Обязательная часть учебных циклов ППССЗ</t>
  </si>
  <si>
    <t>ОГСЭ.00.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</si>
  <si>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</si>
  <si>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</si>
  <si>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</si>
  <si>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</si>
  <si>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</si>
  <si>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</si>
  <si>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</si>
  <si>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</si>
  <si>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</si>
  <si>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</si>
  <si>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</si>
  <si>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</si>
  <si>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Информационные ресурсы</t>
  </si>
  <si>
    <t>ЕН.02</t>
  </si>
  <si>
    <t>Экологические основы природопользования</t>
  </si>
  <si>
    <t>П. 00.</t>
  </si>
  <si>
    <t>Профессиональный учебный цикл</t>
  </si>
  <si>
    <t>ОП. 00.</t>
  </si>
  <si>
    <t>Общепрофессиональные дисциплины</t>
  </si>
  <si>
    <t>ОП.01</t>
  </si>
  <si>
    <t>Народное художественное творчество</t>
  </si>
  <si>
    <t>ОП.02</t>
  </si>
  <si>
    <t>История отечественной культуры</t>
  </si>
  <si>
    <t>ОП.03</t>
  </si>
  <si>
    <t>Русский язык и культура речи</t>
  </si>
  <si>
    <t>ОП.04</t>
  </si>
  <si>
    <t>Безопасность жизнедеятельности</t>
  </si>
  <si>
    <t>ПМ.00</t>
  </si>
  <si>
    <t>Профессиональные модули</t>
  </si>
  <si>
    <t>ПМ.01</t>
  </si>
  <si>
    <t>Организационно-управленческая деятельность</t>
  </si>
  <si>
    <t>МДК 01.01</t>
  </si>
  <si>
    <t>Организация социально-культурной деятельности</t>
  </si>
  <si>
    <t>01.01.01</t>
  </si>
  <si>
    <t>Социально-культурная деятельность</t>
  </si>
  <si>
    <t>1,2,3</t>
  </si>
  <si>
    <t>01.01.02</t>
  </si>
  <si>
    <t>Основы экономики социально-культурной сферы</t>
  </si>
  <si>
    <t>ПМ.02</t>
  </si>
  <si>
    <r>
      <rPr>
        <b/>
        <sz val="8"/>
        <rFont val="Arial"/>
        <family val="2"/>
      </rPr>
      <t>Организационно-творческая деятельность</t>
    </r>
    <r>
      <rPr>
        <i/>
        <sz val="8"/>
        <rFont val="Arial"/>
        <family val="2"/>
      </rPr>
      <t xml:space="preserve"> Организация и постановка культурно-массовых мероприятий и театрализованных представлений</t>
    </r>
  </si>
  <si>
    <t>МДК.02.01.</t>
  </si>
  <si>
    <t>Основы режиссерского и сценарного мастерства</t>
  </si>
  <si>
    <t>Режиссура культурно-массовых мероприятий и театрализованных представлений</t>
  </si>
  <si>
    <t>1,3,4,6</t>
  </si>
  <si>
    <t>Режиссура эстрадных программ</t>
  </si>
  <si>
    <t>Сценарная композиция</t>
  </si>
  <si>
    <t>2,3,4</t>
  </si>
  <si>
    <t>Музыкальное оформление культурно-массовых мероприятий и театрализованных представлений</t>
  </si>
  <si>
    <t>Техническое обеспечение культурно-массовых мероприятий и театрализованных представлений</t>
  </si>
  <si>
    <t>МДК.02.02</t>
  </si>
  <si>
    <t>Исполнительская подготовка</t>
  </si>
  <si>
    <t>Основы актерского мастерства</t>
  </si>
  <si>
    <t>Словесное действие</t>
  </si>
  <si>
    <t>1,3,5</t>
  </si>
  <si>
    <t>Грим</t>
  </si>
  <si>
    <t>Вариативная часть циклов ППССЗ</t>
  </si>
  <si>
    <t>ОП.05</t>
  </si>
  <si>
    <t>История искусств</t>
  </si>
  <si>
    <t>01.01.03</t>
  </si>
  <si>
    <t>Финансовая грамотность</t>
  </si>
  <si>
    <t>Техника сцены и сценография</t>
  </si>
  <si>
    <t>Основы драматургии</t>
  </si>
  <si>
    <t>Игровые технологии</t>
  </si>
  <si>
    <t>Основы пластического движения</t>
  </si>
  <si>
    <t>Всего часов обучения по циклам ОПОП</t>
  </si>
  <si>
    <t>УП. 00.</t>
  </si>
  <si>
    <t>Учебная практика</t>
  </si>
  <si>
    <t>5 нед.</t>
  </si>
  <si>
    <t>ПП. 00.</t>
  </si>
  <si>
    <t>Производственная практика (по профилю специальности)</t>
  </si>
  <si>
    <t>ПДП. 00.</t>
  </si>
  <si>
    <t>Производственная практика (преддипломная)</t>
  </si>
  <si>
    <t>3 нед.</t>
  </si>
  <si>
    <t>ГИА. 00.</t>
  </si>
  <si>
    <t>Государственная (итоговая) аттестация</t>
  </si>
  <si>
    <t>ГИА. 01.</t>
  </si>
  <si>
    <t>Подготовка выпускной квалификационной работы</t>
  </si>
  <si>
    <t>1 нед.</t>
  </si>
  <si>
    <t>ГИА. 02.</t>
  </si>
  <si>
    <t>Защита выпускной квалификационной работы</t>
  </si>
  <si>
    <t>ГИА. 03.</t>
  </si>
  <si>
    <t>Государственный экзамен</t>
  </si>
  <si>
    <t>Консультации по 4 часа на одного студента в год</t>
  </si>
  <si>
    <t>В</t>
  </si>
  <si>
    <t>С</t>
  </si>
  <si>
    <t>Изучаемых дисциплин</t>
  </si>
  <si>
    <t>Е</t>
  </si>
  <si>
    <t>Экзаменов</t>
  </si>
  <si>
    <t>Г</t>
  </si>
  <si>
    <t>Дифференцированных зачетов</t>
  </si>
  <si>
    <t>О</t>
  </si>
  <si>
    <t>Контрольных работ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</si>
</sst>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dd/mm/yy"/>
  </numFmts>
  <fonts count="13"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14"/>
      <name val="Arial"/>
      <family val="2"/>
    </font>
    <font>
      <i/>
      <sz val="8"/>
      <name val="Arial"/>
      <family val="2"/>
    </font>
    <font>
      <b/>
      <sz val="9"/>
      <color indexed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1" fillId="3" borderId="0" xfId="0" applyFont="1" applyFill="1" applyAlignment="1">
      <alignment/>
    </xf>
    <xf numFmtId="164" fontId="1" fillId="4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2" xfId="0" applyFont="1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4" fontId="3" fillId="0" borderId="0" xfId="0" applyFont="1" applyFill="1" applyBorder="1" applyAlignment="1">
      <alignment horizontal="right"/>
    </xf>
    <xf numFmtId="164" fontId="3" fillId="0" borderId="3" xfId="0" applyFont="1" applyFill="1" applyBorder="1" applyAlignment="1">
      <alignment/>
    </xf>
    <xf numFmtId="164" fontId="3" fillId="0" borderId="4" xfId="0" applyFont="1" applyFill="1" applyBorder="1" applyAlignment="1">
      <alignment/>
    </xf>
    <xf numFmtId="164" fontId="3" fillId="0" borderId="0" xfId="0" applyFont="1" applyAlignment="1">
      <alignment/>
    </xf>
    <xf numFmtId="164" fontId="5" fillId="0" borderId="5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center" vertical="center" textRotation="90" wrapText="1"/>
    </xf>
    <xf numFmtId="164" fontId="5" fillId="2" borderId="5" xfId="0" applyFont="1" applyFill="1" applyBorder="1" applyAlignment="1">
      <alignment horizontal="center" vertical="center" textRotation="90" wrapText="1"/>
    </xf>
    <xf numFmtId="164" fontId="5" fillId="0" borderId="5" xfId="0" applyFont="1" applyFill="1" applyBorder="1" applyAlignment="1">
      <alignment horizontal="center" vertical="center" textRotation="90" wrapText="1"/>
    </xf>
    <xf numFmtId="164" fontId="5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5" fillId="0" borderId="7" xfId="0" applyFont="1" applyBorder="1" applyAlignment="1">
      <alignment horizontal="center" textRotation="90" wrapText="1"/>
    </xf>
    <xf numFmtId="164" fontId="5" fillId="0" borderId="2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 textRotation="90" wrapText="1"/>
    </xf>
    <xf numFmtId="164" fontId="5" fillId="0" borderId="5" xfId="0" applyFont="1" applyBorder="1" applyAlignment="1">
      <alignment horizontal="center" textRotation="90" wrapText="1"/>
    </xf>
    <xf numFmtId="164" fontId="5" fillId="2" borderId="5" xfId="0" applyFont="1" applyFill="1" applyBorder="1" applyAlignment="1">
      <alignment horizontal="center" textRotation="90" wrapText="1"/>
    </xf>
    <xf numFmtId="164" fontId="5" fillId="0" borderId="8" xfId="0" applyFont="1" applyBorder="1" applyAlignment="1">
      <alignment horizontal="center" textRotation="90" wrapText="1"/>
    </xf>
    <xf numFmtId="164" fontId="5" fillId="2" borderId="8" xfId="0" applyFont="1" applyFill="1" applyBorder="1" applyAlignment="1">
      <alignment horizontal="center" vertical="center" textRotation="90" wrapText="1"/>
    </xf>
    <xf numFmtId="164" fontId="5" fillId="0" borderId="8" xfId="0" applyFont="1" applyBorder="1" applyAlignment="1">
      <alignment horizontal="center" vertical="center" textRotation="90" wrapText="1"/>
    </xf>
    <xf numFmtId="164" fontId="5" fillId="0" borderId="7" xfId="0" applyFont="1" applyBorder="1" applyAlignment="1">
      <alignment horizontal="center" vertical="center" textRotation="90" wrapText="1"/>
    </xf>
    <xf numFmtId="164" fontId="5" fillId="2" borderId="7" xfId="0" applyFont="1" applyFill="1" applyBorder="1" applyAlignment="1">
      <alignment horizontal="center" vertical="center" textRotation="90" wrapText="1"/>
    </xf>
    <xf numFmtId="164" fontId="5" fillId="4" borderId="5" xfId="0" applyFont="1" applyFill="1" applyBorder="1" applyAlignment="1">
      <alignment horizontal="center" vertical="center" textRotation="90" wrapText="1"/>
    </xf>
    <xf numFmtId="164" fontId="5" fillId="4" borderId="9" xfId="0" applyFont="1" applyFill="1" applyBorder="1" applyAlignment="1">
      <alignment horizontal="center" vertical="center" textRotation="90" wrapText="1"/>
    </xf>
    <xf numFmtId="164" fontId="5" fillId="2" borderId="9" xfId="0" applyFont="1" applyFill="1" applyBorder="1" applyAlignment="1">
      <alignment horizontal="center" vertical="center" textRotation="90" wrapText="1"/>
    </xf>
    <xf numFmtId="164" fontId="5" fillId="0" borderId="9" xfId="0" applyFont="1" applyBorder="1" applyAlignment="1">
      <alignment horizontal="center" vertical="center" textRotation="90" wrapText="1"/>
    </xf>
    <xf numFmtId="164" fontId="5" fillId="0" borderId="10" xfId="0" applyFont="1" applyBorder="1" applyAlignment="1">
      <alignment horizontal="center"/>
    </xf>
    <xf numFmtId="164" fontId="5" fillId="2" borderId="10" xfId="0" applyFont="1" applyFill="1" applyBorder="1" applyAlignment="1">
      <alignment horizontal="center"/>
    </xf>
    <xf numFmtId="164" fontId="5" fillId="0" borderId="10" xfId="0" applyFont="1" applyFill="1" applyBorder="1" applyAlignment="1">
      <alignment horizontal="center"/>
    </xf>
    <xf numFmtId="164" fontId="5" fillId="4" borderId="10" xfId="0" applyFont="1" applyFill="1" applyBorder="1" applyAlignment="1">
      <alignment horizontal="center"/>
    </xf>
    <xf numFmtId="164" fontId="6" fillId="0" borderId="0" xfId="0" applyFont="1" applyAlignment="1">
      <alignment horizontal="center"/>
    </xf>
    <xf numFmtId="164" fontId="8" fillId="5" borderId="10" xfId="0" applyFont="1" applyFill="1" applyBorder="1" applyAlignment="1">
      <alignment horizontal="left"/>
    </xf>
    <xf numFmtId="164" fontId="8" fillId="5" borderId="5" xfId="0" applyFont="1" applyFill="1" applyBorder="1" applyAlignment="1">
      <alignment horizontal="left" wrapText="1"/>
    </xf>
    <xf numFmtId="164" fontId="8" fillId="5" borderId="10" xfId="0" applyFont="1" applyFill="1" applyBorder="1" applyAlignment="1">
      <alignment horizontal="center"/>
    </xf>
    <xf numFmtId="164" fontId="8" fillId="5" borderId="11" xfId="0" applyFont="1" applyFill="1" applyBorder="1" applyAlignment="1">
      <alignment horizontal="center"/>
    </xf>
    <xf numFmtId="164" fontId="8" fillId="5" borderId="5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164" fontId="9" fillId="0" borderId="0" xfId="0" applyFont="1" applyAlignment="1">
      <alignment horizontal="center"/>
    </xf>
    <xf numFmtId="164" fontId="8" fillId="0" borderId="5" xfId="0" applyFont="1" applyBorder="1" applyAlignment="1">
      <alignment horizontal="left" vertical="top"/>
    </xf>
    <xf numFmtId="164" fontId="8" fillId="0" borderId="5" xfId="0" applyFont="1" applyBorder="1" applyAlignment="1">
      <alignment horizontal="left" wrapText="1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/>
    </xf>
    <xf numFmtId="164" fontId="10" fillId="0" borderId="0" xfId="0" applyFont="1" applyAlignment="1">
      <alignment horizontal="center"/>
    </xf>
    <xf numFmtId="166" fontId="5" fillId="0" borderId="5" xfId="0" applyNumberFormat="1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left" wrapText="1"/>
    </xf>
    <xf numFmtId="164" fontId="5" fillId="0" borderId="5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5" fillId="2" borderId="5" xfId="0" applyFont="1" applyFill="1" applyBorder="1" applyAlignment="1">
      <alignment/>
    </xf>
    <xf numFmtId="164" fontId="5" fillId="0" borderId="5" xfId="0" applyFont="1" applyFill="1" applyBorder="1" applyAlignment="1">
      <alignment/>
    </xf>
    <xf numFmtId="164" fontId="6" fillId="0" borderId="0" xfId="0" applyFont="1" applyFill="1" applyAlignment="1">
      <alignment/>
    </xf>
    <xf numFmtId="164" fontId="5" fillId="0" borderId="5" xfId="0" applyFont="1" applyFill="1" applyBorder="1" applyAlignment="1">
      <alignment horizontal="left"/>
    </xf>
    <xf numFmtId="164" fontId="9" fillId="0" borderId="0" xfId="0" applyFont="1" applyFill="1" applyAlignment="1">
      <alignment/>
    </xf>
    <xf numFmtId="164" fontId="8" fillId="0" borderId="5" xfId="0" applyFont="1" applyBorder="1" applyAlignment="1">
      <alignment horizontal="center" vertical="top"/>
    </xf>
    <xf numFmtId="164" fontId="5" fillId="0" borderId="5" xfId="0" applyFont="1" applyBorder="1" applyAlignment="1">
      <alignment horizontal="center"/>
    </xf>
    <xf numFmtId="164" fontId="5" fillId="4" borderId="5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8" fillId="0" borderId="5" xfId="0" applyFont="1" applyBorder="1" applyAlignment="1">
      <alignment horizontal="left" vertical="top" wrapText="1"/>
    </xf>
    <xf numFmtId="164" fontId="5" fillId="0" borderId="5" xfId="0" applyFont="1" applyFill="1" applyBorder="1" applyAlignment="1">
      <alignment horizontal="left" vertical="top" wrapText="1"/>
    </xf>
    <xf numFmtId="166" fontId="8" fillId="0" borderId="5" xfId="0" applyNumberFormat="1" applyFont="1" applyFill="1" applyBorder="1" applyAlignment="1">
      <alignment horizontal="center" vertical="top"/>
    </xf>
    <xf numFmtId="164" fontId="8" fillId="0" borderId="5" xfId="0" applyFont="1" applyFill="1" applyBorder="1" applyAlignment="1">
      <alignment horizontal="left" wrapText="1"/>
    </xf>
    <xf numFmtId="166" fontId="8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5" xfId="0" applyFont="1" applyBorder="1" applyAlignment="1">
      <alignment horizontal="left" wrapText="1"/>
    </xf>
    <xf numFmtId="164" fontId="8" fillId="0" borderId="5" xfId="0" applyFont="1" applyFill="1" applyBorder="1" applyAlignment="1">
      <alignment horizontal="left" vertical="top"/>
    </xf>
    <xf numFmtId="164" fontId="8" fillId="0" borderId="5" xfId="0" applyFont="1" applyFill="1" applyBorder="1" applyAlignment="1">
      <alignment horizontal="left" vertical="top" wrapText="1"/>
    </xf>
    <xf numFmtId="164" fontId="8" fillId="0" borderId="5" xfId="0" applyFont="1" applyFill="1" applyBorder="1" applyAlignment="1">
      <alignment/>
    </xf>
    <xf numFmtId="164" fontId="9" fillId="6" borderId="0" xfId="0" applyFont="1" applyFill="1" applyAlignment="1">
      <alignment/>
    </xf>
    <xf numFmtId="167" fontId="5" fillId="0" borderId="5" xfId="0" applyNumberFormat="1" applyFont="1" applyFill="1" applyBorder="1" applyAlignment="1">
      <alignment horizontal="left" vertical="top"/>
    </xf>
    <xf numFmtId="164" fontId="11" fillId="0" borderId="5" xfId="0" applyFont="1" applyFill="1" applyBorder="1" applyAlignment="1">
      <alignment horizontal="center"/>
    </xf>
    <xf numFmtId="164" fontId="8" fillId="0" borderId="5" xfId="0" applyFont="1" applyFill="1" applyBorder="1" applyAlignment="1">
      <alignment horizontal="center" vertical="top"/>
    </xf>
    <xf numFmtId="164" fontId="12" fillId="0" borderId="0" xfId="0" applyFont="1" applyFill="1" applyAlignment="1">
      <alignment/>
    </xf>
    <xf numFmtId="164" fontId="8" fillId="3" borderId="5" xfId="0" applyFont="1" applyFill="1" applyBorder="1" applyAlignment="1">
      <alignment horizontal="left" vertical="top"/>
    </xf>
    <xf numFmtId="164" fontId="8" fillId="3" borderId="5" xfId="0" applyFont="1" applyFill="1" applyBorder="1" applyAlignment="1">
      <alignment horizontal="left" wrapText="1"/>
    </xf>
    <xf numFmtId="164" fontId="8" fillId="3" borderId="5" xfId="0" applyFont="1" applyFill="1" applyBorder="1" applyAlignment="1">
      <alignment horizontal="center"/>
    </xf>
    <xf numFmtId="164" fontId="12" fillId="3" borderId="0" xfId="0" applyFont="1" applyFill="1" applyAlignment="1">
      <alignment/>
    </xf>
    <xf numFmtId="164" fontId="8" fillId="0" borderId="5" xfId="0" applyFont="1" applyFill="1" applyBorder="1" applyAlignment="1">
      <alignment horizontal="center"/>
    </xf>
    <xf numFmtId="167" fontId="8" fillId="0" borderId="5" xfId="0" applyNumberFormat="1" applyFont="1" applyFill="1" applyBorder="1" applyAlignment="1">
      <alignment horizontal="left" vertical="top"/>
    </xf>
    <xf numFmtId="164" fontId="5" fillId="0" borderId="5" xfId="0" applyFont="1" applyBorder="1" applyAlignment="1">
      <alignment horizontal="left" vertical="top"/>
    </xf>
    <xf numFmtId="164" fontId="8" fillId="3" borderId="5" xfId="0" applyNumberFormat="1" applyFont="1" applyFill="1" applyBorder="1" applyAlignment="1">
      <alignment horizontal="center"/>
    </xf>
    <xf numFmtId="164" fontId="9" fillId="0" borderId="0" xfId="0" applyFont="1" applyAlignment="1">
      <alignment/>
    </xf>
    <xf numFmtId="164" fontId="8" fillId="0" borderId="5" xfId="0" applyFont="1" applyFill="1" applyBorder="1" applyAlignment="1">
      <alignment horizontal="center" vertical="center"/>
    </xf>
    <xf numFmtId="164" fontId="8" fillId="2" borderId="5" xfId="0" applyFont="1" applyFill="1" applyBorder="1" applyAlignment="1">
      <alignment horizontal="center" vertical="center"/>
    </xf>
    <xf numFmtId="164" fontId="8" fillId="0" borderId="12" xfId="0" applyFont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4" borderId="2" xfId="0" applyFont="1" applyFill="1" applyBorder="1" applyAlignment="1">
      <alignment horizontal="center" vertical="center"/>
    </xf>
    <xf numFmtId="164" fontId="8" fillId="0" borderId="13" xfId="0" applyFont="1" applyBorder="1" applyAlignment="1">
      <alignment/>
    </xf>
    <xf numFmtId="164" fontId="5" fillId="4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8" fillId="0" borderId="14" xfId="0" applyFont="1" applyBorder="1" applyAlignment="1">
      <alignment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7D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9"/>
  <sheetViews>
    <sheetView tabSelected="1" zoomScale="83" zoomScaleNormal="83" workbookViewId="0" topLeftCell="A8">
      <selection activeCell="H13" sqref="H13"/>
    </sheetView>
  </sheetViews>
  <sheetFormatPr defaultColWidth="9.140625" defaultRowHeight="11.25" customHeight="1"/>
  <cols>
    <col min="1" max="1" width="8.7109375" style="1" customWidth="1"/>
    <col min="2" max="2" width="20.421875" style="1" customWidth="1"/>
    <col min="3" max="3" width="3.421875" style="1" customWidth="1"/>
    <col min="4" max="4" width="2.421875" style="1" customWidth="1"/>
    <col min="5" max="6" width="4.28125" style="1" customWidth="1"/>
    <col min="7" max="7" width="6.421875" style="1" customWidth="1"/>
    <col min="8" max="8" width="5.421875" style="1" customWidth="1"/>
    <col min="9" max="9" width="4.28125" style="2" customWidth="1"/>
    <col min="10" max="10" width="4.28125" style="1" customWidth="1"/>
    <col min="11" max="11" width="4.421875" style="3" customWidth="1"/>
    <col min="12" max="12" width="3.421875" style="1" customWidth="1"/>
    <col min="13" max="13" width="3.57421875" style="1" customWidth="1"/>
    <col min="14" max="14" width="3.57421875" style="2" customWidth="1"/>
    <col min="15" max="15" width="2.7109375" style="1" customWidth="1"/>
    <col min="16" max="16" width="4.421875" style="1" customWidth="1"/>
    <col min="17" max="17" width="4.7109375" style="2" customWidth="1"/>
    <col min="18" max="18" width="2.8515625" style="1" customWidth="1"/>
    <col min="19" max="19" width="3.00390625" style="1" customWidth="1"/>
    <col min="20" max="20" width="3.421875" style="2" customWidth="1"/>
    <col min="21" max="21" width="2.8515625" style="1" customWidth="1"/>
    <col min="22" max="22" width="3.00390625" style="1" customWidth="1"/>
    <col min="23" max="24" width="3.28125" style="4" customWidth="1"/>
    <col min="25" max="25" width="4.140625" style="2" customWidth="1"/>
    <col min="26" max="26" width="3.00390625" style="4" customWidth="1"/>
    <col min="27" max="27" width="3.140625" style="1" customWidth="1"/>
    <col min="28" max="28" width="2.8515625" style="1" customWidth="1"/>
    <col min="29" max="29" width="3.421875" style="1" customWidth="1"/>
    <col min="30" max="30" width="4.00390625" style="2" customWidth="1"/>
    <col min="31" max="31" width="2.8515625" style="1" customWidth="1"/>
    <col min="32" max="32" width="3.00390625" style="1" customWidth="1"/>
    <col min="33" max="33" width="3.28125" style="1" customWidth="1"/>
    <col min="34" max="16384" width="8.57421875" style="1" customWidth="1"/>
  </cols>
  <sheetData>
    <row r="1" spans="1:33" s="7" customFormat="1" ht="1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</row>
    <row r="2" spans="1:33" s="7" customFormat="1" ht="12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AG2" s="6"/>
    </row>
    <row r="3" spans="1:33" s="7" customFormat="1" ht="14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s="12" customFormat="1" ht="12.7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  <c r="V4" s="10"/>
      <c r="W4" s="10"/>
      <c r="X4" s="10"/>
      <c r="Y4" s="10"/>
      <c r="Z4" s="10"/>
      <c r="AA4" s="10"/>
      <c r="AB4" s="11"/>
      <c r="AC4" s="11"/>
      <c r="AD4" s="11"/>
      <c r="AE4" s="11"/>
      <c r="AF4" s="11"/>
      <c r="AG4" s="11"/>
    </row>
    <row r="5" spans="1:33" s="7" customFormat="1" ht="12.75" customHeight="1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20" customFormat="1" ht="40.5" customHeight="1">
      <c r="A6" s="14"/>
      <c r="B6" s="14"/>
      <c r="C6" s="14"/>
      <c r="D6" s="14"/>
      <c r="E6" s="14"/>
      <c r="F6" s="14"/>
      <c r="G6" s="14"/>
      <c r="H6" s="15" t="s">
        <v>5</v>
      </c>
      <c r="I6" s="15"/>
      <c r="J6" s="15"/>
      <c r="K6" s="15"/>
      <c r="L6" s="16" t="s">
        <v>6</v>
      </c>
      <c r="M6" s="16"/>
      <c r="N6" s="16"/>
      <c r="O6" s="16"/>
      <c r="P6" s="16"/>
      <c r="Q6" s="16"/>
      <c r="R6" s="14"/>
      <c r="S6" s="14"/>
      <c r="T6" s="17"/>
      <c r="U6" s="17"/>
      <c r="V6" s="17"/>
      <c r="W6" s="17"/>
      <c r="X6" s="17"/>
      <c r="Y6" s="17"/>
      <c r="Z6" s="17"/>
      <c r="AA6" s="17"/>
      <c r="AB6" s="18"/>
      <c r="AC6" s="18"/>
      <c r="AD6" s="18"/>
      <c r="AE6" s="18"/>
      <c r="AF6" s="18"/>
      <c r="AG6" s="19"/>
    </row>
    <row r="7" spans="1:33" s="28" customFormat="1" ht="30.75" customHeight="1">
      <c r="A7" s="21" t="s">
        <v>7</v>
      </c>
      <c r="B7" s="22" t="s">
        <v>8</v>
      </c>
      <c r="C7" s="23" t="s">
        <v>9</v>
      </c>
      <c r="D7" s="23"/>
      <c r="E7" s="23"/>
      <c r="F7" s="23"/>
      <c r="G7" s="23"/>
      <c r="H7" s="24" t="s">
        <v>10</v>
      </c>
      <c r="I7" s="25" t="s">
        <v>11</v>
      </c>
      <c r="J7" s="24" t="s">
        <v>12</v>
      </c>
      <c r="K7" s="26" t="s">
        <v>13</v>
      </c>
      <c r="L7" s="22" t="s">
        <v>14</v>
      </c>
      <c r="M7" s="22"/>
      <c r="N7" s="22"/>
      <c r="O7" s="22"/>
      <c r="P7" s="24" t="s">
        <v>15</v>
      </c>
      <c r="Q7" s="25" t="s">
        <v>16</v>
      </c>
      <c r="R7" s="27" t="s">
        <v>17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s="28" customFormat="1" ht="15.75" customHeight="1">
      <c r="A8" s="21"/>
      <c r="B8" s="22"/>
      <c r="C8" s="23"/>
      <c r="D8" s="23"/>
      <c r="E8" s="23"/>
      <c r="F8" s="23"/>
      <c r="G8" s="23"/>
      <c r="H8" s="24"/>
      <c r="I8" s="25"/>
      <c r="J8" s="24"/>
      <c r="K8" s="26"/>
      <c r="L8" s="29" t="s">
        <v>18</v>
      </c>
      <c r="M8" s="21" t="s">
        <v>19</v>
      </c>
      <c r="N8" s="21"/>
      <c r="O8" s="21"/>
      <c r="P8" s="24"/>
      <c r="Q8" s="25"/>
      <c r="R8" s="30"/>
      <c r="S8" s="30" t="s">
        <v>20</v>
      </c>
      <c r="T8" s="30"/>
      <c r="U8" s="30"/>
      <c r="V8" s="30"/>
      <c r="W8" s="30"/>
      <c r="X8" s="30" t="s">
        <v>21</v>
      </c>
      <c r="Y8" s="30"/>
      <c r="Z8" s="30"/>
      <c r="AA8" s="30"/>
      <c r="AB8" s="30"/>
      <c r="AC8" s="30" t="s">
        <v>22</v>
      </c>
      <c r="AD8" s="30"/>
      <c r="AE8" s="30"/>
      <c r="AF8" s="30"/>
      <c r="AG8" s="30"/>
    </row>
    <row r="9" spans="1:33" s="28" customFormat="1" ht="72.75" customHeight="1">
      <c r="A9" s="21"/>
      <c r="B9" s="22"/>
      <c r="C9" s="24" t="s">
        <v>23</v>
      </c>
      <c r="D9" s="24" t="s">
        <v>24</v>
      </c>
      <c r="E9" s="24" t="s">
        <v>25</v>
      </c>
      <c r="F9" s="24" t="s">
        <v>26</v>
      </c>
      <c r="G9" s="31" t="s">
        <v>27</v>
      </c>
      <c r="H9" s="24"/>
      <c r="I9" s="25"/>
      <c r="J9" s="24"/>
      <c r="K9" s="26"/>
      <c r="L9" s="29"/>
      <c r="M9" s="32" t="s">
        <v>28</v>
      </c>
      <c r="N9" s="33" t="s">
        <v>29</v>
      </c>
      <c r="O9" s="32" t="s">
        <v>30</v>
      </c>
      <c r="P9" s="24"/>
      <c r="Q9" s="25"/>
      <c r="R9" s="29" t="s">
        <v>31</v>
      </c>
      <c r="S9" s="34" t="s">
        <v>32</v>
      </c>
      <c r="T9" s="35" t="s">
        <v>29</v>
      </c>
      <c r="U9" s="36" t="s">
        <v>33</v>
      </c>
      <c r="V9" s="36" t="s">
        <v>34</v>
      </c>
      <c r="W9" s="36" t="s">
        <v>35</v>
      </c>
      <c r="X9" s="37" t="s">
        <v>32</v>
      </c>
      <c r="Y9" s="38" t="s">
        <v>29</v>
      </c>
      <c r="Z9" s="37" t="s">
        <v>33</v>
      </c>
      <c r="AA9" s="37" t="s">
        <v>36</v>
      </c>
      <c r="AB9" s="39" t="s">
        <v>37</v>
      </c>
      <c r="AC9" s="40" t="s">
        <v>32</v>
      </c>
      <c r="AD9" s="41" t="s">
        <v>29</v>
      </c>
      <c r="AE9" s="40" t="s">
        <v>33</v>
      </c>
      <c r="AF9" s="40" t="s">
        <v>38</v>
      </c>
      <c r="AG9" s="42" t="s">
        <v>39</v>
      </c>
    </row>
    <row r="10" spans="1:33" s="47" customFormat="1" ht="18.75" customHeight="1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4">
        <v>9</v>
      </c>
      <c r="J10" s="43">
        <v>10</v>
      </c>
      <c r="K10" s="45">
        <v>11</v>
      </c>
      <c r="L10" s="43">
        <v>12</v>
      </c>
      <c r="M10" s="43">
        <v>13</v>
      </c>
      <c r="N10" s="44">
        <v>14</v>
      </c>
      <c r="O10" s="43">
        <v>15</v>
      </c>
      <c r="P10" s="43">
        <v>16</v>
      </c>
      <c r="Q10" s="44">
        <v>17</v>
      </c>
      <c r="R10" s="43">
        <v>18</v>
      </c>
      <c r="S10" s="43">
        <v>19</v>
      </c>
      <c r="T10" s="44">
        <v>20</v>
      </c>
      <c r="U10" s="43">
        <v>21</v>
      </c>
      <c r="V10" s="43">
        <v>22</v>
      </c>
      <c r="W10" s="43">
        <v>23</v>
      </c>
      <c r="X10" s="43">
        <v>24</v>
      </c>
      <c r="Y10" s="44">
        <v>25</v>
      </c>
      <c r="Z10" s="43">
        <v>26</v>
      </c>
      <c r="AA10" s="43">
        <v>27</v>
      </c>
      <c r="AB10" s="46">
        <v>28</v>
      </c>
      <c r="AC10" s="46">
        <v>29</v>
      </c>
      <c r="AD10" s="44">
        <v>30</v>
      </c>
      <c r="AE10" s="46">
        <v>31</v>
      </c>
      <c r="AF10" s="46">
        <v>32</v>
      </c>
      <c r="AG10" s="43">
        <v>33</v>
      </c>
    </row>
    <row r="11" spans="1:33" s="55" customFormat="1" ht="23.25" customHeight="1">
      <c r="A11" s="48"/>
      <c r="B11" s="49" t="s">
        <v>40</v>
      </c>
      <c r="C11" s="50">
        <v>14</v>
      </c>
      <c r="D11" s="50">
        <v>1</v>
      </c>
      <c r="E11" s="50">
        <v>19</v>
      </c>
      <c r="F11" s="50">
        <v>19</v>
      </c>
      <c r="G11" s="51">
        <v>18</v>
      </c>
      <c r="H11" s="52">
        <v>2538</v>
      </c>
      <c r="I11" s="53">
        <f>I12+I17+I20</f>
        <v>1570</v>
      </c>
      <c r="J11" s="52">
        <v>1692</v>
      </c>
      <c r="K11" s="52">
        <f aca="true" t="shared" si="0" ref="K11:K12">H11-J11</f>
        <v>846</v>
      </c>
      <c r="L11" s="52">
        <f>L12+L17+L20</f>
        <v>414</v>
      </c>
      <c r="M11" s="52">
        <f>M12+M17+M20</f>
        <v>96</v>
      </c>
      <c r="N11" s="53">
        <f>N12+N17+N20</f>
        <v>282</v>
      </c>
      <c r="O11" s="52">
        <f>O12+O17+O20</f>
        <v>36</v>
      </c>
      <c r="P11" s="50">
        <f aca="true" t="shared" si="1" ref="P11:P25">H11-L11</f>
        <v>2124</v>
      </c>
      <c r="Q11" s="53">
        <f>Q12+Q17+Q20</f>
        <v>1288</v>
      </c>
      <c r="R11" s="50">
        <v>1</v>
      </c>
      <c r="S11" s="50">
        <f>S12+S20+S17</f>
        <v>35</v>
      </c>
      <c r="T11" s="54">
        <f>T20+T12+T17</f>
        <v>83</v>
      </c>
      <c r="U11" s="50">
        <f>U12+U17+U20</f>
        <v>9</v>
      </c>
      <c r="V11" s="50">
        <f>V20+V12</f>
        <v>4</v>
      </c>
      <c r="W11" s="50">
        <f>W20+W12</f>
        <v>5</v>
      </c>
      <c r="X11" s="50">
        <f>X12+X20+X17</f>
        <v>30</v>
      </c>
      <c r="Y11" s="54">
        <f>Y20+Y12+Y17</f>
        <v>102</v>
      </c>
      <c r="Z11" s="50">
        <f>Z12+Z17+Z20</f>
        <v>14</v>
      </c>
      <c r="AA11" s="50">
        <f>AA20+AA12</f>
        <v>4</v>
      </c>
      <c r="AB11" s="50">
        <f>AB20+AB12</f>
        <v>5</v>
      </c>
      <c r="AC11" s="50">
        <f>AC12+AC17+AC20</f>
        <v>31</v>
      </c>
      <c r="AD11" s="54">
        <f>AD17+AD20+AD12</f>
        <v>97</v>
      </c>
      <c r="AE11" s="50">
        <f>AE12+AE17+AE20</f>
        <v>13</v>
      </c>
      <c r="AF11" s="50">
        <f>AF20+AF12</f>
        <v>4</v>
      </c>
      <c r="AG11" s="50">
        <f>AG20+AG12</f>
        <v>2</v>
      </c>
    </row>
    <row r="12" spans="1:33" s="61" customFormat="1" ht="30" customHeight="1">
      <c r="A12" s="56" t="s">
        <v>41</v>
      </c>
      <c r="B12" s="57" t="s">
        <v>42</v>
      </c>
      <c r="C12" s="58"/>
      <c r="D12" s="58"/>
      <c r="E12" s="58"/>
      <c r="F12" s="58"/>
      <c r="G12" s="58"/>
      <c r="H12" s="58">
        <v>464</v>
      </c>
      <c r="I12" s="53">
        <v>46</v>
      </c>
      <c r="J12" s="58">
        <v>310</v>
      </c>
      <c r="K12" s="59">
        <f t="shared" si="0"/>
        <v>154</v>
      </c>
      <c r="L12" s="58">
        <v>42</v>
      </c>
      <c r="M12" s="58">
        <v>38</v>
      </c>
      <c r="N12" s="53">
        <v>4</v>
      </c>
      <c r="O12" s="58"/>
      <c r="P12" s="58">
        <f t="shared" si="1"/>
        <v>422</v>
      </c>
      <c r="Q12" s="53">
        <f>I12-N12</f>
        <v>42</v>
      </c>
      <c r="R12" s="58"/>
      <c r="S12" s="58">
        <f>S15+S16</f>
        <v>12</v>
      </c>
      <c r="T12" s="53">
        <f>T13+T14+T15+T16</f>
        <v>4</v>
      </c>
      <c r="U12" s="58"/>
      <c r="V12" s="58">
        <v>1</v>
      </c>
      <c r="W12" s="58">
        <v>1</v>
      </c>
      <c r="X12" s="58">
        <v>14</v>
      </c>
      <c r="Y12" s="53"/>
      <c r="Z12" s="58"/>
      <c r="AA12" s="58"/>
      <c r="AB12" s="60">
        <v>1</v>
      </c>
      <c r="AC12" s="60">
        <f>AC13+AC14+AC15+AC16</f>
        <v>12</v>
      </c>
      <c r="AD12" s="53"/>
      <c r="AE12" s="60"/>
      <c r="AF12" s="60"/>
      <c r="AG12" s="58"/>
    </row>
    <row r="13" spans="1:33" s="68" customFormat="1" ht="13.5" customHeight="1">
      <c r="A13" s="62" t="s">
        <v>43</v>
      </c>
      <c r="B13" s="63" t="s">
        <v>44</v>
      </c>
      <c r="C13" s="64"/>
      <c r="D13" s="64"/>
      <c r="E13" s="64">
        <v>5</v>
      </c>
      <c r="F13" s="64"/>
      <c r="G13" s="64">
        <v>5</v>
      </c>
      <c r="H13" s="64">
        <v>66</v>
      </c>
      <c r="I13" s="65">
        <v>8</v>
      </c>
      <c r="J13" s="64">
        <v>48</v>
      </c>
      <c r="K13" s="64">
        <v>18</v>
      </c>
      <c r="L13" s="64">
        <v>12</v>
      </c>
      <c r="M13" s="64">
        <v>12</v>
      </c>
      <c r="N13" s="65"/>
      <c r="O13" s="64"/>
      <c r="P13" s="64">
        <f t="shared" si="1"/>
        <v>54</v>
      </c>
      <c r="Q13" s="65">
        <v>8</v>
      </c>
      <c r="R13" s="64"/>
      <c r="S13" s="64"/>
      <c r="T13" s="65"/>
      <c r="U13" s="64"/>
      <c r="V13" s="64"/>
      <c r="W13" s="64"/>
      <c r="X13" s="64"/>
      <c r="Y13" s="66"/>
      <c r="Z13" s="67"/>
      <c r="AA13" s="67"/>
      <c r="AB13" s="67">
        <v>1</v>
      </c>
      <c r="AC13" s="64">
        <v>12</v>
      </c>
      <c r="AD13" s="66"/>
      <c r="AE13" s="67"/>
      <c r="AF13" s="64"/>
      <c r="AG13" s="67"/>
    </row>
    <row r="14" spans="1:33" s="68" customFormat="1" ht="13.5" customHeight="1">
      <c r="A14" s="62" t="s">
        <v>45</v>
      </c>
      <c r="B14" s="63" t="s">
        <v>46</v>
      </c>
      <c r="C14" s="64">
        <v>3</v>
      </c>
      <c r="D14" s="64"/>
      <c r="E14" s="64"/>
      <c r="F14" s="64"/>
      <c r="G14" s="64">
        <v>3</v>
      </c>
      <c r="H14" s="64">
        <v>66</v>
      </c>
      <c r="I14" s="65">
        <v>8</v>
      </c>
      <c r="J14" s="64">
        <v>48</v>
      </c>
      <c r="K14" s="64">
        <v>18</v>
      </c>
      <c r="L14" s="64">
        <v>14</v>
      </c>
      <c r="M14" s="64">
        <v>14</v>
      </c>
      <c r="N14" s="65"/>
      <c r="O14" s="64"/>
      <c r="P14" s="64">
        <f t="shared" si="1"/>
        <v>52</v>
      </c>
      <c r="Q14" s="65">
        <v>8</v>
      </c>
      <c r="R14" s="64"/>
      <c r="S14" s="64"/>
      <c r="T14" s="65"/>
      <c r="U14" s="64"/>
      <c r="V14" s="64"/>
      <c r="W14" s="64">
        <v>1</v>
      </c>
      <c r="X14" s="64">
        <v>14</v>
      </c>
      <c r="Y14" s="65"/>
      <c r="Z14" s="64"/>
      <c r="AA14" s="64"/>
      <c r="AB14" s="64"/>
      <c r="AC14" s="64"/>
      <c r="AD14" s="65"/>
      <c r="AE14" s="64"/>
      <c r="AF14" s="64"/>
      <c r="AG14" s="64"/>
    </row>
    <row r="15" spans="1:33" s="70" customFormat="1" ht="14.25" customHeight="1">
      <c r="A15" s="62" t="s">
        <v>47</v>
      </c>
      <c r="B15" s="69" t="s">
        <v>48</v>
      </c>
      <c r="C15" s="64"/>
      <c r="D15" s="64"/>
      <c r="E15" s="64">
        <v>2</v>
      </c>
      <c r="F15" s="64">
        <v>1</v>
      </c>
      <c r="G15" s="64">
        <v>1</v>
      </c>
      <c r="H15" s="64">
        <v>120</v>
      </c>
      <c r="I15" s="65">
        <v>12</v>
      </c>
      <c r="J15" s="64">
        <v>108</v>
      </c>
      <c r="K15" s="64">
        <f>H15-J15</f>
        <v>12</v>
      </c>
      <c r="L15" s="64">
        <v>12</v>
      </c>
      <c r="M15" s="64">
        <v>8</v>
      </c>
      <c r="N15" s="65">
        <v>4</v>
      </c>
      <c r="O15" s="64"/>
      <c r="P15" s="64">
        <f t="shared" si="1"/>
        <v>108</v>
      </c>
      <c r="Q15" s="65">
        <v>8</v>
      </c>
      <c r="R15" s="64"/>
      <c r="S15" s="64">
        <v>8</v>
      </c>
      <c r="T15" s="65">
        <v>4</v>
      </c>
      <c r="U15" s="64"/>
      <c r="V15" s="64">
        <v>1</v>
      </c>
      <c r="W15" s="64"/>
      <c r="X15" s="64"/>
      <c r="Y15" s="65"/>
      <c r="Z15" s="64"/>
      <c r="AA15" s="64"/>
      <c r="AB15" s="64"/>
      <c r="AC15" s="64"/>
      <c r="AD15" s="65"/>
      <c r="AE15" s="64"/>
      <c r="AF15" s="64"/>
      <c r="AG15" s="64"/>
    </row>
    <row r="16" spans="1:33" s="68" customFormat="1" ht="12.75" customHeight="1">
      <c r="A16" s="62" t="s">
        <v>49</v>
      </c>
      <c r="B16" s="69" t="s">
        <v>50</v>
      </c>
      <c r="C16" s="64"/>
      <c r="D16" s="64"/>
      <c r="E16" s="64"/>
      <c r="F16" s="64">
        <v>1</v>
      </c>
      <c r="G16" s="64"/>
      <c r="H16" s="64">
        <v>212</v>
      </c>
      <c r="I16" s="65">
        <v>18</v>
      </c>
      <c r="J16" s="64">
        <v>106</v>
      </c>
      <c r="K16" s="64">
        <v>106</v>
      </c>
      <c r="L16" s="64">
        <v>4</v>
      </c>
      <c r="M16" s="64">
        <v>4</v>
      </c>
      <c r="N16" s="65"/>
      <c r="O16" s="64"/>
      <c r="P16" s="64">
        <f t="shared" si="1"/>
        <v>208</v>
      </c>
      <c r="Q16" s="65">
        <v>18</v>
      </c>
      <c r="R16" s="64"/>
      <c r="S16" s="64">
        <v>4</v>
      </c>
      <c r="T16" s="65"/>
      <c r="U16" s="64"/>
      <c r="V16" s="64"/>
      <c r="W16" s="64"/>
      <c r="X16" s="64"/>
      <c r="Y16" s="65"/>
      <c r="Z16" s="64"/>
      <c r="AA16" s="64"/>
      <c r="AB16" s="64"/>
      <c r="AC16" s="64"/>
      <c r="AD16" s="65"/>
      <c r="AE16" s="64"/>
      <c r="AF16" s="64"/>
      <c r="AG16" s="64"/>
    </row>
    <row r="17" spans="1:33" s="74" customFormat="1" ht="39.75" customHeight="1">
      <c r="A17" s="71" t="s">
        <v>51</v>
      </c>
      <c r="B17" s="57" t="s">
        <v>52</v>
      </c>
      <c r="C17" s="72"/>
      <c r="D17" s="72"/>
      <c r="E17" s="72"/>
      <c r="F17" s="72"/>
      <c r="G17" s="72"/>
      <c r="H17" s="58">
        <v>108</v>
      </c>
      <c r="I17" s="53">
        <v>32</v>
      </c>
      <c r="J17" s="58">
        <v>72</v>
      </c>
      <c r="K17" s="59">
        <v>36</v>
      </c>
      <c r="L17" s="58">
        <f>L18+L19</f>
        <v>16</v>
      </c>
      <c r="M17" s="58">
        <v>11</v>
      </c>
      <c r="N17" s="53">
        <v>5</v>
      </c>
      <c r="O17" s="58"/>
      <c r="P17" s="58">
        <f t="shared" si="1"/>
        <v>92</v>
      </c>
      <c r="Q17" s="53">
        <f>I17-N17</f>
        <v>27</v>
      </c>
      <c r="R17" s="58"/>
      <c r="S17" s="58"/>
      <c r="T17" s="65"/>
      <c r="U17" s="72"/>
      <c r="V17" s="72"/>
      <c r="W17" s="72"/>
      <c r="X17" s="58">
        <v>3</v>
      </c>
      <c r="Y17" s="53">
        <v>5</v>
      </c>
      <c r="Z17" s="58"/>
      <c r="AA17" s="72"/>
      <c r="AB17" s="73"/>
      <c r="AC17" s="60">
        <f>AC18+AC19</f>
        <v>8</v>
      </c>
      <c r="AD17" s="53"/>
      <c r="AE17" s="60"/>
      <c r="AF17" s="73"/>
      <c r="AG17" s="72"/>
    </row>
    <row r="18" spans="1:33" s="68" customFormat="1" ht="15" customHeight="1">
      <c r="A18" s="62" t="s">
        <v>53</v>
      </c>
      <c r="B18" s="63" t="s">
        <v>54</v>
      </c>
      <c r="C18" s="64"/>
      <c r="D18" s="64"/>
      <c r="E18" s="64">
        <v>3</v>
      </c>
      <c r="F18" s="64"/>
      <c r="G18" s="64"/>
      <c r="H18" s="64">
        <v>60</v>
      </c>
      <c r="I18" s="65">
        <v>18</v>
      </c>
      <c r="J18" s="64">
        <v>40</v>
      </c>
      <c r="K18" s="64">
        <v>20</v>
      </c>
      <c r="L18" s="64">
        <v>8</v>
      </c>
      <c r="M18" s="64">
        <v>3</v>
      </c>
      <c r="N18" s="65">
        <v>5</v>
      </c>
      <c r="O18" s="64"/>
      <c r="P18" s="64">
        <f t="shared" si="1"/>
        <v>52</v>
      </c>
      <c r="Q18" s="65">
        <v>13</v>
      </c>
      <c r="R18" s="64"/>
      <c r="S18" s="64"/>
      <c r="T18" s="65"/>
      <c r="U18" s="64"/>
      <c r="V18" s="64"/>
      <c r="W18" s="64"/>
      <c r="X18" s="64">
        <v>3</v>
      </c>
      <c r="Y18" s="65">
        <v>5</v>
      </c>
      <c r="Z18" s="64"/>
      <c r="AA18" s="64"/>
      <c r="AB18" s="64"/>
      <c r="AC18" s="64"/>
      <c r="AD18" s="65"/>
      <c r="AE18" s="64"/>
      <c r="AF18" s="64"/>
      <c r="AG18" s="64"/>
    </row>
    <row r="19" spans="1:33" s="68" customFormat="1" ht="21.75" customHeight="1">
      <c r="A19" s="62" t="s">
        <v>55</v>
      </c>
      <c r="B19" s="63" t="s">
        <v>56</v>
      </c>
      <c r="C19" s="64"/>
      <c r="D19" s="64"/>
      <c r="E19" s="64">
        <v>5</v>
      </c>
      <c r="F19" s="64"/>
      <c r="G19" s="64"/>
      <c r="H19" s="64">
        <v>48</v>
      </c>
      <c r="I19" s="65">
        <v>14</v>
      </c>
      <c r="J19" s="64">
        <v>32</v>
      </c>
      <c r="K19" s="64">
        <v>16</v>
      </c>
      <c r="L19" s="64">
        <v>8</v>
      </c>
      <c r="M19" s="64">
        <v>8</v>
      </c>
      <c r="N19" s="65"/>
      <c r="O19" s="64"/>
      <c r="P19" s="64">
        <f t="shared" si="1"/>
        <v>40</v>
      </c>
      <c r="Q19" s="65">
        <v>14</v>
      </c>
      <c r="R19" s="64"/>
      <c r="S19" s="64"/>
      <c r="T19" s="65"/>
      <c r="U19" s="64"/>
      <c r="V19" s="64"/>
      <c r="W19" s="64"/>
      <c r="X19" s="64"/>
      <c r="Y19" s="65"/>
      <c r="Z19" s="64"/>
      <c r="AA19" s="64"/>
      <c r="AB19" s="64"/>
      <c r="AC19" s="64">
        <v>8</v>
      </c>
      <c r="AD19" s="65"/>
      <c r="AE19" s="64"/>
      <c r="AF19" s="64"/>
      <c r="AG19" s="64"/>
    </row>
    <row r="20" spans="1:33" s="28" customFormat="1" ht="22.5" customHeight="1">
      <c r="A20" s="71" t="s">
        <v>57</v>
      </c>
      <c r="B20" s="75" t="s">
        <v>58</v>
      </c>
      <c r="C20" s="72"/>
      <c r="D20" s="72"/>
      <c r="E20" s="72"/>
      <c r="F20" s="72"/>
      <c r="G20" s="72"/>
      <c r="H20" s="58">
        <v>1966</v>
      </c>
      <c r="I20" s="53">
        <f>I21+I26</f>
        <v>1492</v>
      </c>
      <c r="J20" s="58">
        <v>1310</v>
      </c>
      <c r="K20" s="59">
        <f aca="true" t="shared" si="2" ref="K20:K21">H20-J20</f>
        <v>656</v>
      </c>
      <c r="L20" s="58">
        <f>L21+L26</f>
        <v>356</v>
      </c>
      <c r="M20" s="58">
        <f>M21+M26</f>
        <v>47</v>
      </c>
      <c r="N20" s="53">
        <f>N21+N26</f>
        <v>273</v>
      </c>
      <c r="O20" s="58">
        <f>O21+O26</f>
        <v>36</v>
      </c>
      <c r="P20" s="58">
        <f t="shared" si="1"/>
        <v>1610</v>
      </c>
      <c r="Q20" s="53">
        <f aca="true" t="shared" si="3" ref="Q20:Q21">I20-N20</f>
        <v>1219</v>
      </c>
      <c r="R20" s="58"/>
      <c r="S20" s="58">
        <f>S21+S26</f>
        <v>23</v>
      </c>
      <c r="T20" s="53">
        <f>T21+T26</f>
        <v>79</v>
      </c>
      <c r="U20" s="58">
        <f>U21+U26</f>
        <v>9</v>
      </c>
      <c r="V20" s="58">
        <f>V21+V26</f>
        <v>3</v>
      </c>
      <c r="W20" s="58">
        <f>W26+W21</f>
        <v>4</v>
      </c>
      <c r="X20" s="58">
        <f>X21+X26</f>
        <v>13</v>
      </c>
      <c r="Y20" s="53">
        <f>Y26+Y21</f>
        <v>97</v>
      </c>
      <c r="Z20" s="58">
        <f>Z26+Z21</f>
        <v>14</v>
      </c>
      <c r="AA20" s="58">
        <f>AA21+AA26</f>
        <v>4</v>
      </c>
      <c r="AB20" s="60">
        <f>AB21+AB26</f>
        <v>4</v>
      </c>
      <c r="AC20" s="60">
        <f>AC21+AC26</f>
        <v>11</v>
      </c>
      <c r="AD20" s="53">
        <f>AD26+AD21</f>
        <v>97</v>
      </c>
      <c r="AE20" s="60">
        <f>AE21+AE26</f>
        <v>13</v>
      </c>
      <c r="AF20" s="60">
        <f>AF21+AF26</f>
        <v>4</v>
      </c>
      <c r="AG20" s="58">
        <f>AG26+AG21</f>
        <v>2</v>
      </c>
    </row>
    <row r="21" spans="1:33" s="74" customFormat="1" ht="22.5" customHeight="1">
      <c r="A21" s="71" t="s">
        <v>59</v>
      </c>
      <c r="B21" s="57" t="s">
        <v>60</v>
      </c>
      <c r="C21" s="58"/>
      <c r="D21" s="58"/>
      <c r="E21" s="58"/>
      <c r="F21" s="58"/>
      <c r="G21" s="58"/>
      <c r="H21" s="58">
        <v>406</v>
      </c>
      <c r="I21" s="53">
        <v>244</v>
      </c>
      <c r="J21" s="58">
        <v>270</v>
      </c>
      <c r="K21" s="59">
        <f t="shared" si="2"/>
        <v>136</v>
      </c>
      <c r="L21" s="58">
        <f>L22+L23+L24+L25</f>
        <v>60</v>
      </c>
      <c r="M21" s="58">
        <f>M22+M23+M24+M25</f>
        <v>24</v>
      </c>
      <c r="N21" s="53">
        <v>36</v>
      </c>
      <c r="O21" s="58"/>
      <c r="P21" s="58">
        <f t="shared" si="1"/>
        <v>346</v>
      </c>
      <c r="Q21" s="53">
        <f t="shared" si="3"/>
        <v>208</v>
      </c>
      <c r="R21" s="58"/>
      <c r="S21" s="58">
        <f>S22+S24+S25+S23</f>
        <v>11</v>
      </c>
      <c r="T21" s="53">
        <f>T22+T23+T24+T25</f>
        <v>15</v>
      </c>
      <c r="U21" s="58"/>
      <c r="V21" s="58">
        <v>1</v>
      </c>
      <c r="W21" s="72"/>
      <c r="X21" s="58">
        <f>X22+X23+X24+X25</f>
        <v>5</v>
      </c>
      <c r="Y21" s="65">
        <f>Y22+Y23+Y24+Y25</f>
        <v>7</v>
      </c>
      <c r="Z21" s="72"/>
      <c r="AA21" s="58"/>
      <c r="AB21" s="60">
        <v>1</v>
      </c>
      <c r="AC21" s="60">
        <f>AC22+AC23+AC24+AC25</f>
        <v>8</v>
      </c>
      <c r="AD21" s="53">
        <f>AD22+AD23+AD24+AD25</f>
        <v>14</v>
      </c>
      <c r="AE21" s="60"/>
      <c r="AF21" s="60">
        <f>AF22+AF23+AF24+AF25</f>
        <v>1</v>
      </c>
      <c r="AG21" s="72"/>
    </row>
    <row r="22" spans="1:33" s="68" customFormat="1" ht="20.25" customHeight="1">
      <c r="A22" s="62" t="s">
        <v>61</v>
      </c>
      <c r="B22" s="63" t="s">
        <v>62</v>
      </c>
      <c r="C22" s="64">
        <v>6</v>
      </c>
      <c r="D22" s="64"/>
      <c r="E22" s="64"/>
      <c r="F22" s="64">
        <v>4.5</v>
      </c>
      <c r="G22" s="64">
        <v>4.5</v>
      </c>
      <c r="H22" s="64">
        <v>123</v>
      </c>
      <c r="I22" s="65">
        <v>76</v>
      </c>
      <c r="J22" s="64">
        <v>80</v>
      </c>
      <c r="K22" s="64">
        <v>41</v>
      </c>
      <c r="L22" s="64">
        <v>22</v>
      </c>
      <c r="M22" s="64">
        <v>8</v>
      </c>
      <c r="N22" s="65">
        <v>14</v>
      </c>
      <c r="O22" s="64"/>
      <c r="P22" s="64">
        <f t="shared" si="1"/>
        <v>101</v>
      </c>
      <c r="Q22" s="65">
        <v>62</v>
      </c>
      <c r="R22" s="64"/>
      <c r="S22" s="64"/>
      <c r="T22" s="65"/>
      <c r="U22" s="64"/>
      <c r="V22" s="64"/>
      <c r="W22" s="64"/>
      <c r="X22" s="64">
        <v>2</v>
      </c>
      <c r="Y22" s="65">
        <v>4</v>
      </c>
      <c r="Z22" s="64"/>
      <c r="AA22" s="64"/>
      <c r="AB22" s="64">
        <v>1</v>
      </c>
      <c r="AC22" s="64">
        <v>6</v>
      </c>
      <c r="AD22" s="65">
        <v>10</v>
      </c>
      <c r="AE22" s="64"/>
      <c r="AF22" s="64">
        <v>1</v>
      </c>
      <c r="AG22" s="64"/>
    </row>
    <row r="23" spans="1:33" s="68" customFormat="1" ht="21" customHeight="1">
      <c r="A23" s="62" t="s">
        <v>63</v>
      </c>
      <c r="B23" s="76" t="s">
        <v>64</v>
      </c>
      <c r="C23" s="64"/>
      <c r="D23" s="64"/>
      <c r="E23" s="64">
        <v>2</v>
      </c>
      <c r="F23" s="64">
        <v>1</v>
      </c>
      <c r="G23" s="64">
        <v>1</v>
      </c>
      <c r="H23" s="64">
        <v>119</v>
      </c>
      <c r="I23" s="65">
        <v>67</v>
      </c>
      <c r="J23" s="64">
        <v>80</v>
      </c>
      <c r="K23" s="64">
        <v>40</v>
      </c>
      <c r="L23" s="64">
        <v>14</v>
      </c>
      <c r="M23" s="64">
        <v>6</v>
      </c>
      <c r="N23" s="65">
        <v>8</v>
      </c>
      <c r="O23" s="64"/>
      <c r="P23" s="64">
        <f t="shared" si="1"/>
        <v>105</v>
      </c>
      <c r="Q23" s="65">
        <f>I23-N23</f>
        <v>59</v>
      </c>
      <c r="R23" s="64"/>
      <c r="S23" s="64">
        <v>6</v>
      </c>
      <c r="T23" s="65">
        <v>8</v>
      </c>
      <c r="U23" s="64"/>
      <c r="V23" s="64">
        <v>1</v>
      </c>
      <c r="W23" s="64"/>
      <c r="X23" s="64"/>
      <c r="Y23" s="65"/>
      <c r="Z23" s="64"/>
      <c r="AA23" s="64"/>
      <c r="AB23" s="64"/>
      <c r="AC23" s="64"/>
      <c r="AD23" s="65"/>
      <c r="AE23" s="64"/>
      <c r="AF23" s="64"/>
      <c r="AG23" s="64"/>
    </row>
    <row r="24" spans="1:33" s="68" customFormat="1" ht="23.25" customHeight="1">
      <c r="A24" s="62" t="s">
        <v>65</v>
      </c>
      <c r="B24" s="63" t="s">
        <v>66</v>
      </c>
      <c r="C24" s="64"/>
      <c r="D24" s="64"/>
      <c r="E24" s="64">
        <v>2</v>
      </c>
      <c r="F24" s="64"/>
      <c r="G24" s="64"/>
      <c r="H24" s="64">
        <v>62</v>
      </c>
      <c r="I24" s="65">
        <v>38</v>
      </c>
      <c r="J24" s="64">
        <v>42</v>
      </c>
      <c r="K24" s="64">
        <v>21</v>
      </c>
      <c r="L24" s="64">
        <v>12</v>
      </c>
      <c r="M24" s="64">
        <v>5</v>
      </c>
      <c r="N24" s="65">
        <v>7</v>
      </c>
      <c r="O24" s="64"/>
      <c r="P24" s="64">
        <f t="shared" si="1"/>
        <v>50</v>
      </c>
      <c r="Q24" s="65">
        <v>31</v>
      </c>
      <c r="R24" s="64"/>
      <c r="S24" s="64">
        <v>5</v>
      </c>
      <c r="T24" s="65">
        <v>7</v>
      </c>
      <c r="U24" s="64"/>
      <c r="V24" s="64"/>
      <c r="W24" s="64"/>
      <c r="X24" s="64"/>
      <c r="Y24" s="65"/>
      <c r="Z24" s="64"/>
      <c r="AA24" s="64"/>
      <c r="AB24" s="64"/>
      <c r="AC24" s="64"/>
      <c r="AD24" s="65"/>
      <c r="AE24" s="64"/>
      <c r="AF24" s="64"/>
      <c r="AG24" s="64"/>
    </row>
    <row r="25" spans="1:33" s="68" customFormat="1" ht="23.25" customHeight="1">
      <c r="A25" s="62" t="s">
        <v>67</v>
      </c>
      <c r="B25" s="63" t="s">
        <v>68</v>
      </c>
      <c r="C25" s="64"/>
      <c r="D25" s="64"/>
      <c r="E25" s="64">
        <v>5</v>
      </c>
      <c r="F25" s="64">
        <v>4</v>
      </c>
      <c r="G25" s="64"/>
      <c r="H25" s="64">
        <v>102</v>
      </c>
      <c r="I25" s="65">
        <v>63</v>
      </c>
      <c r="J25" s="64">
        <v>68</v>
      </c>
      <c r="K25" s="64">
        <f>H25-J25</f>
        <v>34</v>
      </c>
      <c r="L25" s="64">
        <v>12</v>
      </c>
      <c r="M25" s="64">
        <v>5</v>
      </c>
      <c r="N25" s="65">
        <v>7</v>
      </c>
      <c r="O25" s="64"/>
      <c r="P25" s="64">
        <f t="shared" si="1"/>
        <v>90</v>
      </c>
      <c r="Q25" s="65">
        <f aca="true" t="shared" si="4" ref="Q25:Q26">I25-N25</f>
        <v>56</v>
      </c>
      <c r="R25" s="64"/>
      <c r="S25" s="64"/>
      <c r="T25" s="65"/>
      <c r="U25" s="64"/>
      <c r="V25" s="64"/>
      <c r="W25" s="64"/>
      <c r="X25" s="64">
        <v>3</v>
      </c>
      <c r="Y25" s="65">
        <v>3</v>
      </c>
      <c r="Z25" s="64"/>
      <c r="AA25" s="64"/>
      <c r="AB25" s="64"/>
      <c r="AC25" s="64">
        <v>2</v>
      </c>
      <c r="AD25" s="65">
        <v>4</v>
      </c>
      <c r="AE25" s="64"/>
      <c r="AF25" s="64"/>
      <c r="AG25" s="64"/>
    </row>
    <row r="26" spans="1:33" s="70" customFormat="1" ht="22.5" customHeight="1">
      <c r="A26" s="77" t="s">
        <v>69</v>
      </c>
      <c r="B26" s="78" t="s">
        <v>70</v>
      </c>
      <c r="C26" s="59"/>
      <c r="D26" s="59"/>
      <c r="E26" s="59"/>
      <c r="F26" s="59"/>
      <c r="G26" s="59"/>
      <c r="H26" s="59">
        <v>1560</v>
      </c>
      <c r="I26" s="53">
        <v>1248</v>
      </c>
      <c r="J26" s="59">
        <v>1040</v>
      </c>
      <c r="K26" s="59">
        <v>520</v>
      </c>
      <c r="L26" s="59">
        <f>L27+L31</f>
        <v>296</v>
      </c>
      <c r="M26" s="59">
        <f>M27+M31</f>
        <v>23</v>
      </c>
      <c r="N26" s="53">
        <f>N27+N31</f>
        <v>237</v>
      </c>
      <c r="O26" s="59">
        <f>O27+O31</f>
        <v>36</v>
      </c>
      <c r="P26" s="59">
        <f>P27+P31</f>
        <v>1264</v>
      </c>
      <c r="Q26" s="53">
        <f t="shared" si="4"/>
        <v>1011</v>
      </c>
      <c r="R26" s="59">
        <f>R27+R31</f>
        <v>1</v>
      </c>
      <c r="S26" s="59">
        <f>S27+S31</f>
        <v>12</v>
      </c>
      <c r="T26" s="53">
        <f>T27+T31</f>
        <v>64</v>
      </c>
      <c r="U26" s="59">
        <f>U27+U31</f>
        <v>9</v>
      </c>
      <c r="V26" s="59">
        <f>V27+V31</f>
        <v>2</v>
      </c>
      <c r="W26" s="59">
        <f>W27+W31</f>
        <v>4</v>
      </c>
      <c r="X26" s="59">
        <f>X27+X31</f>
        <v>8</v>
      </c>
      <c r="Y26" s="53">
        <f>Y27+Y31</f>
        <v>90</v>
      </c>
      <c r="Z26" s="59">
        <f>Z27+Z31</f>
        <v>14</v>
      </c>
      <c r="AA26" s="59">
        <f>AA27+AA31</f>
        <v>4</v>
      </c>
      <c r="AB26" s="59">
        <f>AB27+AB31</f>
        <v>3</v>
      </c>
      <c r="AC26" s="59">
        <f>AC27+AC31</f>
        <v>3</v>
      </c>
      <c r="AD26" s="53">
        <f>AD27+AD31</f>
        <v>83</v>
      </c>
      <c r="AE26" s="59">
        <f>AE27+AE31</f>
        <v>13</v>
      </c>
      <c r="AF26" s="59">
        <f>AF27+AF31</f>
        <v>3</v>
      </c>
      <c r="AG26" s="59">
        <f>AG27+AG31</f>
        <v>2</v>
      </c>
    </row>
    <row r="27" spans="1:33" s="28" customFormat="1" ht="31.5" customHeight="1">
      <c r="A27" s="79" t="s">
        <v>71</v>
      </c>
      <c r="B27" s="57" t="s">
        <v>72</v>
      </c>
      <c r="C27" s="72">
        <v>6</v>
      </c>
      <c r="D27" s="72"/>
      <c r="E27" s="72"/>
      <c r="F27" s="72"/>
      <c r="G27" s="72"/>
      <c r="H27" s="58">
        <f>208+104</f>
        <v>312</v>
      </c>
      <c r="I27" s="53">
        <v>250</v>
      </c>
      <c r="J27" s="58">
        <v>208</v>
      </c>
      <c r="K27" s="59">
        <f>H27-J27</f>
        <v>104</v>
      </c>
      <c r="L27" s="58">
        <v>59</v>
      </c>
      <c r="M27" s="58">
        <f>L27-O27-N27</f>
        <v>9</v>
      </c>
      <c r="N27" s="53">
        <f>N28</f>
        <v>47</v>
      </c>
      <c r="O27" s="58">
        <v>3</v>
      </c>
      <c r="P27" s="58">
        <f aca="true" t="shared" si="5" ref="P27:P43">H27-L27</f>
        <v>253</v>
      </c>
      <c r="Q27" s="53">
        <v>203</v>
      </c>
      <c r="R27" s="58">
        <v>1</v>
      </c>
      <c r="S27" s="58">
        <f>S28</f>
        <v>4</v>
      </c>
      <c r="T27" s="53">
        <f>T28</f>
        <v>14</v>
      </c>
      <c r="U27" s="58">
        <f>U28</f>
        <v>1</v>
      </c>
      <c r="V27" s="58">
        <v>1</v>
      </c>
      <c r="W27" s="58">
        <v>1</v>
      </c>
      <c r="X27" s="58">
        <f aca="true" t="shared" si="6" ref="X27:X28">X28</f>
        <v>3</v>
      </c>
      <c r="Y27" s="53">
        <v>17</v>
      </c>
      <c r="Z27" s="58">
        <v>1</v>
      </c>
      <c r="AA27" s="58">
        <v>1</v>
      </c>
      <c r="AB27" s="60"/>
      <c r="AC27" s="60">
        <v>2</v>
      </c>
      <c r="AD27" s="53">
        <v>16</v>
      </c>
      <c r="AE27" s="60">
        <v>1</v>
      </c>
      <c r="AF27" s="60"/>
      <c r="AG27" s="58">
        <v>1</v>
      </c>
    </row>
    <row r="28" spans="1:33" s="28" customFormat="1" ht="28.5" customHeight="1">
      <c r="A28" s="79" t="s">
        <v>73</v>
      </c>
      <c r="B28" s="57" t="s">
        <v>74</v>
      </c>
      <c r="C28" s="72">
        <v>6</v>
      </c>
      <c r="D28" s="72"/>
      <c r="E28" s="72"/>
      <c r="F28" s="72"/>
      <c r="G28" s="72"/>
      <c r="H28" s="58">
        <v>312</v>
      </c>
      <c r="I28" s="53">
        <v>250</v>
      </c>
      <c r="J28" s="58">
        <v>208</v>
      </c>
      <c r="K28" s="59">
        <v>104</v>
      </c>
      <c r="L28" s="58">
        <f>L29+L30</f>
        <v>59</v>
      </c>
      <c r="M28" s="58">
        <v>9</v>
      </c>
      <c r="N28" s="53">
        <v>47</v>
      </c>
      <c r="O28" s="58">
        <f>O29+O30</f>
        <v>3</v>
      </c>
      <c r="P28" s="58">
        <f t="shared" si="5"/>
        <v>253</v>
      </c>
      <c r="Q28" s="53">
        <v>203</v>
      </c>
      <c r="R28" s="58">
        <v>1</v>
      </c>
      <c r="S28" s="58">
        <f>S29+S30</f>
        <v>4</v>
      </c>
      <c r="T28" s="53">
        <f>T29+T30</f>
        <v>14</v>
      </c>
      <c r="U28" s="58">
        <f>U29+U30</f>
        <v>1</v>
      </c>
      <c r="V28" s="58">
        <v>1</v>
      </c>
      <c r="W28" s="58">
        <v>1</v>
      </c>
      <c r="X28" s="58">
        <f t="shared" si="6"/>
        <v>3</v>
      </c>
      <c r="Y28" s="53">
        <v>17</v>
      </c>
      <c r="Z28" s="58">
        <v>1</v>
      </c>
      <c r="AA28" s="58">
        <v>1</v>
      </c>
      <c r="AB28" s="60"/>
      <c r="AC28" s="60">
        <v>2</v>
      </c>
      <c r="AD28" s="53">
        <v>16</v>
      </c>
      <c r="AE28" s="60">
        <v>1</v>
      </c>
      <c r="AF28" s="60"/>
      <c r="AG28" s="58">
        <v>1</v>
      </c>
    </row>
    <row r="29" spans="1:33" s="28" customFormat="1" ht="22.5" customHeight="1">
      <c r="A29" s="80" t="s">
        <v>75</v>
      </c>
      <c r="B29" s="81" t="s">
        <v>76</v>
      </c>
      <c r="C29" s="72">
        <v>2.4</v>
      </c>
      <c r="D29" s="72">
        <v>4</v>
      </c>
      <c r="E29" s="72"/>
      <c r="F29" s="72">
        <v>1.3</v>
      </c>
      <c r="G29" s="72" t="s">
        <v>77</v>
      </c>
      <c r="H29" s="72">
        <v>216</v>
      </c>
      <c r="I29" s="65">
        <v>173</v>
      </c>
      <c r="J29" s="72">
        <v>144</v>
      </c>
      <c r="K29" s="64">
        <v>72</v>
      </c>
      <c r="L29" s="72">
        <v>40</v>
      </c>
      <c r="M29" s="72">
        <v>7</v>
      </c>
      <c r="N29" s="65">
        <v>31</v>
      </c>
      <c r="O29" s="72">
        <v>2</v>
      </c>
      <c r="P29" s="72">
        <f t="shared" si="5"/>
        <v>176</v>
      </c>
      <c r="Q29" s="65">
        <v>142</v>
      </c>
      <c r="R29" s="72">
        <v>1</v>
      </c>
      <c r="S29" s="72">
        <v>4</v>
      </c>
      <c r="T29" s="65">
        <v>14</v>
      </c>
      <c r="U29" s="72">
        <v>1</v>
      </c>
      <c r="V29" s="72">
        <v>1</v>
      </c>
      <c r="W29" s="72">
        <v>1</v>
      </c>
      <c r="X29" s="64">
        <v>3</v>
      </c>
      <c r="Y29" s="65">
        <v>17</v>
      </c>
      <c r="Z29" s="64">
        <v>1</v>
      </c>
      <c r="AA29" s="64">
        <v>1</v>
      </c>
      <c r="AB29" s="73"/>
      <c r="AC29" s="73"/>
      <c r="AD29" s="65"/>
      <c r="AE29" s="73"/>
      <c r="AF29" s="73"/>
      <c r="AG29" s="72"/>
    </row>
    <row r="30" spans="1:33" s="28" customFormat="1" ht="30.75" customHeight="1">
      <c r="A30" s="80" t="s">
        <v>78</v>
      </c>
      <c r="B30" s="81" t="s">
        <v>79</v>
      </c>
      <c r="C30" s="72"/>
      <c r="D30" s="72"/>
      <c r="E30" s="72">
        <v>6</v>
      </c>
      <c r="F30" s="72">
        <v>5</v>
      </c>
      <c r="G30" s="72">
        <v>6</v>
      </c>
      <c r="H30" s="72">
        <v>96</v>
      </c>
      <c r="I30" s="65">
        <v>77</v>
      </c>
      <c r="J30" s="72">
        <v>64</v>
      </c>
      <c r="K30" s="64">
        <v>32</v>
      </c>
      <c r="L30" s="72">
        <v>19</v>
      </c>
      <c r="M30" s="64">
        <v>2</v>
      </c>
      <c r="N30" s="65">
        <v>16</v>
      </c>
      <c r="O30" s="72">
        <v>1</v>
      </c>
      <c r="P30" s="72">
        <f t="shared" si="5"/>
        <v>77</v>
      </c>
      <c r="Q30" s="65">
        <v>61</v>
      </c>
      <c r="R30" s="72"/>
      <c r="S30" s="72"/>
      <c r="T30" s="65"/>
      <c r="U30" s="72"/>
      <c r="V30" s="72"/>
      <c r="W30" s="72"/>
      <c r="X30" s="72"/>
      <c r="Y30" s="65"/>
      <c r="Z30" s="72"/>
      <c r="AA30" s="72"/>
      <c r="AB30" s="73"/>
      <c r="AC30" s="64">
        <v>2</v>
      </c>
      <c r="AD30" s="65">
        <v>16</v>
      </c>
      <c r="AE30" s="73">
        <v>1</v>
      </c>
      <c r="AF30" s="73"/>
      <c r="AG30" s="72">
        <v>1</v>
      </c>
    </row>
    <row r="31" spans="1:256" s="70" customFormat="1" ht="69" customHeight="1">
      <c r="A31" s="82" t="s">
        <v>80</v>
      </c>
      <c r="B31" s="83" t="s">
        <v>81</v>
      </c>
      <c r="C31" s="64">
        <v>6</v>
      </c>
      <c r="D31" s="64"/>
      <c r="E31" s="84"/>
      <c r="F31" s="59"/>
      <c r="G31" s="64"/>
      <c r="H31" s="59">
        <f>832+832/2</f>
        <v>1248</v>
      </c>
      <c r="I31" s="53">
        <v>998</v>
      </c>
      <c r="J31" s="59">
        <v>832</v>
      </c>
      <c r="K31" s="59">
        <f>H31-J31</f>
        <v>416</v>
      </c>
      <c r="L31" s="59">
        <f>L32+L38</f>
        <v>237</v>
      </c>
      <c r="M31" s="59">
        <f>M32+M38</f>
        <v>14</v>
      </c>
      <c r="N31" s="53">
        <v>190</v>
      </c>
      <c r="O31" s="59">
        <f>O32+O38</f>
        <v>33</v>
      </c>
      <c r="P31" s="59">
        <f t="shared" si="5"/>
        <v>1011</v>
      </c>
      <c r="Q31" s="53">
        <v>808</v>
      </c>
      <c r="R31" s="59"/>
      <c r="S31" s="59">
        <f>S32+S38</f>
        <v>8</v>
      </c>
      <c r="T31" s="53">
        <f>T32+T38</f>
        <v>50</v>
      </c>
      <c r="U31" s="59">
        <f>U32+U38</f>
        <v>8</v>
      </c>
      <c r="V31" s="59">
        <v>1</v>
      </c>
      <c r="W31" s="59">
        <f>W32+W38</f>
        <v>3</v>
      </c>
      <c r="X31" s="59">
        <f>X32+X38</f>
        <v>5</v>
      </c>
      <c r="Y31" s="53">
        <f>Y32+Y38</f>
        <v>73</v>
      </c>
      <c r="Z31" s="59">
        <f>Z32+Z38</f>
        <v>13</v>
      </c>
      <c r="AA31" s="59">
        <f>AA32+AA38</f>
        <v>3</v>
      </c>
      <c r="AB31" s="59">
        <f>AB32+AB38</f>
        <v>3</v>
      </c>
      <c r="AC31" s="59">
        <f>AC32+AC38</f>
        <v>1</v>
      </c>
      <c r="AD31" s="53">
        <f>AD32+AD38</f>
        <v>67</v>
      </c>
      <c r="AE31" s="59">
        <f>AE32+AE38</f>
        <v>12</v>
      </c>
      <c r="AF31" s="59">
        <f>AF32+AF38</f>
        <v>3</v>
      </c>
      <c r="AG31" s="59">
        <f>AG32+AG38</f>
        <v>1</v>
      </c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</row>
    <row r="32" spans="1:33" s="70" customFormat="1" ht="18.75" customHeight="1">
      <c r="A32" s="82" t="s">
        <v>82</v>
      </c>
      <c r="B32" s="78" t="s">
        <v>83</v>
      </c>
      <c r="C32" s="59">
        <v>6</v>
      </c>
      <c r="D32" s="59"/>
      <c r="E32" s="59"/>
      <c r="F32" s="59"/>
      <c r="G32" s="59"/>
      <c r="H32" s="59">
        <f>H33+H34+H35+H36+H37</f>
        <v>828</v>
      </c>
      <c r="I32" s="53">
        <v>662</v>
      </c>
      <c r="J32" s="59">
        <f>J33+J34+J35+J36+J37</f>
        <v>552</v>
      </c>
      <c r="K32" s="59">
        <f>K33+K34+K35+K36+K37</f>
        <v>276</v>
      </c>
      <c r="L32" s="59">
        <f>L33+L34+L35+L36+L37</f>
        <v>153</v>
      </c>
      <c r="M32" s="59">
        <f>M33+M34+M35+M36+M37</f>
        <v>10</v>
      </c>
      <c r="N32" s="53">
        <v>122</v>
      </c>
      <c r="O32" s="59">
        <f>O33+O34+O35+O36+O37</f>
        <v>21</v>
      </c>
      <c r="P32" s="59">
        <f t="shared" si="5"/>
        <v>675</v>
      </c>
      <c r="Q32" s="53">
        <v>540</v>
      </c>
      <c r="R32" s="59"/>
      <c r="S32" s="59">
        <f>S33+S34+S35+S36+S37</f>
        <v>4</v>
      </c>
      <c r="T32" s="53">
        <f>T33+T35+T36+T37+T34</f>
        <v>26</v>
      </c>
      <c r="U32" s="59">
        <f>U33+U34+U35+U36+U37</f>
        <v>5</v>
      </c>
      <c r="V32" s="59">
        <v>1</v>
      </c>
      <c r="W32" s="59">
        <f>W33+W34+W35+W36+W37</f>
        <v>1</v>
      </c>
      <c r="X32" s="59">
        <f>X33+X34+X35+X36</f>
        <v>5</v>
      </c>
      <c r="Y32" s="53">
        <f>Y33+Y34+Y35+Y36+Y37</f>
        <v>51</v>
      </c>
      <c r="Z32" s="59">
        <f>Z33+Z34+Z35+Z36+Z37</f>
        <v>8</v>
      </c>
      <c r="AA32" s="59">
        <f>AA33+AA34+AA35+AA36+AA37</f>
        <v>2</v>
      </c>
      <c r="AB32" s="59">
        <f>AB33+AB34+AB35+AB36+AB37</f>
        <v>3</v>
      </c>
      <c r="AC32" s="59">
        <f>AC33+AC34+AC35+AC36+AC37</f>
        <v>1</v>
      </c>
      <c r="AD32" s="53">
        <f>AD33+AD34+AD35</f>
        <v>45</v>
      </c>
      <c r="AE32" s="59">
        <f>AE33+AE34+AE35</f>
        <v>8</v>
      </c>
      <c r="AF32" s="59">
        <f>AF33+AF34+AF35</f>
        <v>2</v>
      </c>
      <c r="AG32" s="59">
        <f>AG33+AG34+AG35</f>
        <v>1</v>
      </c>
    </row>
    <row r="33" spans="1:109" s="68" customFormat="1" ht="37.5" customHeight="1">
      <c r="A33" s="86">
        <v>36893</v>
      </c>
      <c r="B33" s="63" t="s">
        <v>84</v>
      </c>
      <c r="C33" s="64">
        <v>2.4</v>
      </c>
      <c r="D33" s="64"/>
      <c r="E33" s="64">
        <v>1.6</v>
      </c>
      <c r="F33" s="64">
        <v>3.5</v>
      </c>
      <c r="G33" s="64" t="s">
        <v>85</v>
      </c>
      <c r="H33" s="64">
        <f>276+276/2</f>
        <v>414</v>
      </c>
      <c r="I33" s="65">
        <v>331</v>
      </c>
      <c r="J33" s="64">
        <v>276</v>
      </c>
      <c r="K33" s="64">
        <f>H33-J33</f>
        <v>138</v>
      </c>
      <c r="L33" s="64">
        <v>76</v>
      </c>
      <c r="M33" s="64">
        <v>3</v>
      </c>
      <c r="N33" s="65">
        <v>61</v>
      </c>
      <c r="O33" s="64">
        <v>12</v>
      </c>
      <c r="P33" s="64">
        <f t="shared" si="5"/>
        <v>338</v>
      </c>
      <c r="Q33" s="65">
        <v>270</v>
      </c>
      <c r="R33" s="64"/>
      <c r="S33" s="64">
        <v>1</v>
      </c>
      <c r="T33" s="65">
        <v>15</v>
      </c>
      <c r="U33" s="64">
        <v>4</v>
      </c>
      <c r="V33" s="64"/>
      <c r="W33" s="64">
        <v>1</v>
      </c>
      <c r="X33" s="64">
        <v>1</v>
      </c>
      <c r="Y33" s="65">
        <v>21</v>
      </c>
      <c r="Z33" s="64">
        <v>4</v>
      </c>
      <c r="AA33" s="64">
        <v>1</v>
      </c>
      <c r="AB33" s="64">
        <v>1</v>
      </c>
      <c r="AC33" s="64">
        <v>1</v>
      </c>
      <c r="AD33" s="65">
        <v>25</v>
      </c>
      <c r="AE33" s="64">
        <v>4</v>
      </c>
      <c r="AF33" s="64"/>
      <c r="AG33" s="64">
        <v>1</v>
      </c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</row>
    <row r="34" spans="1:109" s="68" customFormat="1" ht="21" customHeight="1">
      <c r="A34" s="86">
        <v>37258</v>
      </c>
      <c r="B34" s="63" t="s">
        <v>86</v>
      </c>
      <c r="C34" s="87">
        <v>5</v>
      </c>
      <c r="D34" s="64"/>
      <c r="E34" s="64">
        <v>4</v>
      </c>
      <c r="F34" s="64"/>
      <c r="G34" s="64">
        <v>5</v>
      </c>
      <c r="H34" s="64">
        <f>90+45</f>
        <v>135</v>
      </c>
      <c r="I34" s="65">
        <v>122</v>
      </c>
      <c r="J34" s="64">
        <v>90</v>
      </c>
      <c r="K34" s="64">
        <v>45</v>
      </c>
      <c r="L34" s="64">
        <v>24</v>
      </c>
      <c r="M34" s="64">
        <v>1</v>
      </c>
      <c r="N34" s="65">
        <v>19</v>
      </c>
      <c r="O34" s="64">
        <v>4</v>
      </c>
      <c r="P34" s="64">
        <f t="shared" si="5"/>
        <v>111</v>
      </c>
      <c r="Q34" s="65">
        <v>103</v>
      </c>
      <c r="R34" s="64"/>
      <c r="S34" s="64"/>
      <c r="T34" s="65"/>
      <c r="U34" s="64"/>
      <c r="V34" s="64"/>
      <c r="W34" s="64"/>
      <c r="X34" s="64">
        <v>1</v>
      </c>
      <c r="Y34" s="65">
        <v>7</v>
      </c>
      <c r="Z34" s="64">
        <v>2</v>
      </c>
      <c r="AA34" s="64"/>
      <c r="AB34" s="64">
        <v>1</v>
      </c>
      <c r="AC34" s="64"/>
      <c r="AD34" s="65">
        <v>12</v>
      </c>
      <c r="AE34" s="64">
        <v>2</v>
      </c>
      <c r="AF34" s="64">
        <v>1</v>
      </c>
      <c r="AG34" s="6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</row>
    <row r="35" spans="1:109" s="68" customFormat="1" ht="15" customHeight="1">
      <c r="A35" s="86">
        <v>37623</v>
      </c>
      <c r="B35" s="69" t="s">
        <v>87</v>
      </c>
      <c r="C35" s="87">
        <v>5</v>
      </c>
      <c r="D35" s="64"/>
      <c r="E35" s="64">
        <v>2.4</v>
      </c>
      <c r="F35" s="64">
        <v>3</v>
      </c>
      <c r="G35" s="64" t="s">
        <v>88</v>
      </c>
      <c r="H35" s="64">
        <f>116+116/2</f>
        <v>174</v>
      </c>
      <c r="I35" s="65">
        <v>157</v>
      </c>
      <c r="J35" s="64">
        <v>116</v>
      </c>
      <c r="K35" s="64">
        <v>58</v>
      </c>
      <c r="L35" s="64">
        <v>32</v>
      </c>
      <c r="M35" s="64">
        <v>2</v>
      </c>
      <c r="N35" s="65">
        <v>26</v>
      </c>
      <c r="O35" s="64">
        <v>4</v>
      </c>
      <c r="P35" s="64">
        <f t="shared" si="5"/>
        <v>142</v>
      </c>
      <c r="Q35" s="65">
        <v>131</v>
      </c>
      <c r="R35" s="64"/>
      <c r="S35" s="64">
        <v>1</v>
      </c>
      <c r="T35" s="65">
        <v>5</v>
      </c>
      <c r="U35" s="64">
        <v>1</v>
      </c>
      <c r="V35" s="64">
        <v>1</v>
      </c>
      <c r="W35" s="64"/>
      <c r="X35" s="64">
        <v>1</v>
      </c>
      <c r="Y35" s="65">
        <v>13</v>
      </c>
      <c r="Z35" s="64">
        <v>1</v>
      </c>
      <c r="AA35" s="64">
        <v>1</v>
      </c>
      <c r="AB35" s="64"/>
      <c r="AC35" s="64"/>
      <c r="AD35" s="65">
        <v>8</v>
      </c>
      <c r="AE35" s="64">
        <v>2</v>
      </c>
      <c r="AF35" s="64">
        <v>1</v>
      </c>
      <c r="AG35" s="6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</row>
    <row r="36" spans="1:109" s="68" customFormat="1" ht="52.5" customHeight="1">
      <c r="A36" s="86">
        <v>37988</v>
      </c>
      <c r="B36" s="63" t="s">
        <v>89</v>
      </c>
      <c r="C36" s="87"/>
      <c r="D36" s="64"/>
      <c r="E36" s="64">
        <v>4</v>
      </c>
      <c r="F36" s="64">
        <v>3</v>
      </c>
      <c r="G36" s="64">
        <v>3</v>
      </c>
      <c r="H36" s="64">
        <f>38+38/2</f>
        <v>57</v>
      </c>
      <c r="I36" s="65">
        <v>14</v>
      </c>
      <c r="J36" s="64">
        <v>38</v>
      </c>
      <c r="K36" s="64">
        <f>H36-J36</f>
        <v>19</v>
      </c>
      <c r="L36" s="64">
        <v>13</v>
      </c>
      <c r="M36" s="64">
        <v>2</v>
      </c>
      <c r="N36" s="65">
        <v>10</v>
      </c>
      <c r="O36" s="64">
        <v>1</v>
      </c>
      <c r="P36" s="64">
        <f t="shared" si="5"/>
        <v>44</v>
      </c>
      <c r="Q36" s="65">
        <v>4</v>
      </c>
      <c r="R36" s="64"/>
      <c r="S36" s="64"/>
      <c r="T36" s="65"/>
      <c r="U36" s="64"/>
      <c r="V36" s="64"/>
      <c r="W36" s="64"/>
      <c r="X36" s="64">
        <v>2</v>
      </c>
      <c r="Y36" s="65">
        <v>10</v>
      </c>
      <c r="Z36" s="64">
        <v>1</v>
      </c>
      <c r="AA36" s="64"/>
      <c r="AB36" s="64">
        <v>1</v>
      </c>
      <c r="AC36" s="64"/>
      <c r="AD36" s="65"/>
      <c r="AE36" s="64"/>
      <c r="AF36" s="64"/>
      <c r="AG36" s="64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</row>
    <row r="37" spans="1:109" s="68" customFormat="1" ht="50.25" customHeight="1">
      <c r="A37" s="86">
        <v>38354</v>
      </c>
      <c r="B37" s="63" t="s">
        <v>90</v>
      </c>
      <c r="C37" s="87"/>
      <c r="D37" s="64"/>
      <c r="E37" s="64">
        <v>1</v>
      </c>
      <c r="F37" s="64"/>
      <c r="G37" s="64"/>
      <c r="H37" s="64">
        <f>32+16</f>
        <v>48</v>
      </c>
      <c r="I37" s="65">
        <v>38</v>
      </c>
      <c r="J37" s="64">
        <v>32</v>
      </c>
      <c r="K37" s="64">
        <v>16</v>
      </c>
      <c r="L37" s="64">
        <v>8</v>
      </c>
      <c r="M37" s="64">
        <v>2</v>
      </c>
      <c r="N37" s="65">
        <v>6</v>
      </c>
      <c r="O37" s="64"/>
      <c r="P37" s="64">
        <f t="shared" si="5"/>
        <v>40</v>
      </c>
      <c r="Q37" s="65">
        <v>32</v>
      </c>
      <c r="R37" s="64"/>
      <c r="S37" s="64">
        <v>2</v>
      </c>
      <c r="T37" s="65">
        <v>6</v>
      </c>
      <c r="U37" s="64"/>
      <c r="V37" s="64"/>
      <c r="W37" s="64"/>
      <c r="X37" s="64"/>
      <c r="Y37" s="65"/>
      <c r="Z37" s="64"/>
      <c r="AA37" s="64"/>
      <c r="AB37" s="64"/>
      <c r="AC37" s="64"/>
      <c r="AD37" s="65"/>
      <c r="AE37" s="64"/>
      <c r="AF37" s="64"/>
      <c r="AG37" s="64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</row>
    <row r="38" spans="1:33" s="89" customFormat="1" ht="22.5" customHeight="1">
      <c r="A38" s="88" t="s">
        <v>91</v>
      </c>
      <c r="B38" s="78" t="s">
        <v>92</v>
      </c>
      <c r="C38" s="64">
        <v>6</v>
      </c>
      <c r="D38" s="64"/>
      <c r="E38" s="64"/>
      <c r="F38" s="64"/>
      <c r="G38" s="64"/>
      <c r="H38" s="59">
        <f>280+140</f>
        <v>420</v>
      </c>
      <c r="I38" s="53">
        <v>336</v>
      </c>
      <c r="J38" s="59">
        <v>280</v>
      </c>
      <c r="K38" s="59">
        <v>140</v>
      </c>
      <c r="L38" s="59">
        <f>L39+L40+L41</f>
        <v>84</v>
      </c>
      <c r="M38" s="59">
        <v>4</v>
      </c>
      <c r="N38" s="53">
        <v>68</v>
      </c>
      <c r="O38" s="59">
        <f>O39+O40</f>
        <v>12</v>
      </c>
      <c r="P38" s="59">
        <f t="shared" si="5"/>
        <v>336</v>
      </c>
      <c r="Q38" s="53">
        <v>268</v>
      </c>
      <c r="R38" s="59"/>
      <c r="S38" s="59">
        <f>S39+S40+S41</f>
        <v>4</v>
      </c>
      <c r="T38" s="53">
        <f>T39+T40+T41</f>
        <v>24</v>
      </c>
      <c r="U38" s="59">
        <f>U39+U40+U41</f>
        <v>3</v>
      </c>
      <c r="V38" s="59"/>
      <c r="W38" s="59">
        <v>2</v>
      </c>
      <c r="X38" s="59">
        <f>X39+X40</f>
        <v>0</v>
      </c>
      <c r="Y38" s="53">
        <f>Y39+Y40</f>
        <v>22</v>
      </c>
      <c r="Z38" s="59">
        <f>Z39+Z40</f>
        <v>5</v>
      </c>
      <c r="AA38" s="59">
        <v>1</v>
      </c>
      <c r="AB38" s="59"/>
      <c r="AC38" s="59"/>
      <c r="AD38" s="53">
        <v>22</v>
      </c>
      <c r="AE38" s="59">
        <v>4</v>
      </c>
      <c r="AF38" s="59">
        <v>1</v>
      </c>
      <c r="AG38" s="59"/>
    </row>
    <row r="39" spans="1:33" s="70" customFormat="1" ht="21.75" customHeight="1">
      <c r="A39" s="86">
        <v>36924</v>
      </c>
      <c r="B39" s="63" t="s">
        <v>93</v>
      </c>
      <c r="C39" s="64"/>
      <c r="D39" s="64"/>
      <c r="E39" s="64">
        <v>5</v>
      </c>
      <c r="F39" s="87" t="s">
        <v>88</v>
      </c>
      <c r="G39" s="64">
        <v>3</v>
      </c>
      <c r="H39" s="64">
        <f>140+70</f>
        <v>210</v>
      </c>
      <c r="I39" s="65">
        <v>168</v>
      </c>
      <c r="J39" s="64">
        <v>140</v>
      </c>
      <c r="K39" s="64">
        <v>70</v>
      </c>
      <c r="L39" s="64">
        <v>41</v>
      </c>
      <c r="M39" s="64">
        <v>1</v>
      </c>
      <c r="N39" s="65">
        <v>33</v>
      </c>
      <c r="O39" s="64">
        <v>7</v>
      </c>
      <c r="P39" s="64">
        <f t="shared" si="5"/>
        <v>169</v>
      </c>
      <c r="Q39" s="65">
        <v>135</v>
      </c>
      <c r="R39" s="64"/>
      <c r="S39" s="64">
        <v>1</v>
      </c>
      <c r="T39" s="65">
        <v>9</v>
      </c>
      <c r="U39" s="64">
        <v>2</v>
      </c>
      <c r="V39" s="64"/>
      <c r="W39" s="64">
        <v>1</v>
      </c>
      <c r="X39" s="64"/>
      <c r="Y39" s="65">
        <v>14</v>
      </c>
      <c r="Z39" s="64">
        <v>3</v>
      </c>
      <c r="AA39" s="64">
        <v>1</v>
      </c>
      <c r="AB39" s="64"/>
      <c r="AC39" s="64"/>
      <c r="AD39" s="65">
        <v>10</v>
      </c>
      <c r="AE39" s="64">
        <v>2</v>
      </c>
      <c r="AF39" s="64"/>
      <c r="AG39" s="64"/>
    </row>
    <row r="40" spans="1:33" s="70" customFormat="1" ht="13.5" customHeight="1">
      <c r="A40" s="86">
        <v>37289</v>
      </c>
      <c r="B40" s="63" t="s">
        <v>94</v>
      </c>
      <c r="C40" s="64">
        <v>4</v>
      </c>
      <c r="D40" s="64"/>
      <c r="E40" s="64">
        <v>2.6</v>
      </c>
      <c r="F40" s="87" t="s">
        <v>95</v>
      </c>
      <c r="G40" s="64">
        <v>2.5</v>
      </c>
      <c r="H40" s="64">
        <f>104+104/2</f>
        <v>156</v>
      </c>
      <c r="I40" s="65">
        <v>125</v>
      </c>
      <c r="J40" s="64">
        <v>104</v>
      </c>
      <c r="K40" s="64">
        <v>52</v>
      </c>
      <c r="L40" s="64">
        <v>33</v>
      </c>
      <c r="M40" s="64">
        <v>1</v>
      </c>
      <c r="N40" s="65">
        <v>27</v>
      </c>
      <c r="O40" s="64">
        <v>5</v>
      </c>
      <c r="P40" s="64">
        <f t="shared" si="5"/>
        <v>123</v>
      </c>
      <c r="Q40" s="65">
        <v>98</v>
      </c>
      <c r="R40" s="64"/>
      <c r="S40" s="64">
        <v>1</v>
      </c>
      <c r="T40" s="65">
        <v>7</v>
      </c>
      <c r="U40" s="64">
        <v>1</v>
      </c>
      <c r="V40" s="64"/>
      <c r="W40" s="64">
        <v>1</v>
      </c>
      <c r="X40" s="64"/>
      <c r="Y40" s="65">
        <v>8</v>
      </c>
      <c r="Z40" s="64">
        <v>2</v>
      </c>
      <c r="AA40" s="64"/>
      <c r="AB40" s="64"/>
      <c r="AC40" s="64"/>
      <c r="AD40" s="65">
        <v>12</v>
      </c>
      <c r="AE40" s="64">
        <v>2</v>
      </c>
      <c r="AF40" s="64">
        <v>1</v>
      </c>
      <c r="AG40" s="64"/>
    </row>
    <row r="41" spans="1:33" s="70" customFormat="1" ht="13.5" customHeight="1">
      <c r="A41" s="86">
        <v>37654</v>
      </c>
      <c r="B41" s="63" t="s">
        <v>96</v>
      </c>
      <c r="C41" s="64"/>
      <c r="D41" s="64"/>
      <c r="E41" s="64">
        <v>1</v>
      </c>
      <c r="F41" s="84"/>
      <c r="G41" s="64"/>
      <c r="H41" s="64">
        <f>36+36/2</f>
        <v>54</v>
      </c>
      <c r="I41" s="65">
        <v>43</v>
      </c>
      <c r="J41" s="64">
        <v>36</v>
      </c>
      <c r="K41" s="64">
        <v>18</v>
      </c>
      <c r="L41" s="64">
        <v>10</v>
      </c>
      <c r="M41" s="64">
        <v>2</v>
      </c>
      <c r="N41" s="65">
        <v>8</v>
      </c>
      <c r="O41" s="64"/>
      <c r="P41" s="64">
        <f t="shared" si="5"/>
        <v>44</v>
      </c>
      <c r="Q41" s="65">
        <v>35</v>
      </c>
      <c r="R41" s="64"/>
      <c r="S41" s="64">
        <v>2</v>
      </c>
      <c r="T41" s="65">
        <v>8</v>
      </c>
      <c r="U41" s="64"/>
      <c r="V41" s="64"/>
      <c r="W41" s="64"/>
      <c r="X41" s="64"/>
      <c r="Y41" s="65"/>
      <c r="Z41" s="64"/>
      <c r="AA41" s="64"/>
      <c r="AB41" s="64"/>
      <c r="AC41" s="64"/>
      <c r="AD41" s="65"/>
      <c r="AE41" s="64"/>
      <c r="AF41" s="64"/>
      <c r="AG41" s="64"/>
    </row>
    <row r="42" spans="1:84" s="93" customFormat="1" ht="26.25" customHeight="1">
      <c r="A42" s="90"/>
      <c r="B42" s="91" t="s">
        <v>97</v>
      </c>
      <c r="C42" s="92">
        <v>1</v>
      </c>
      <c r="D42" s="92"/>
      <c r="E42" s="92">
        <v>4</v>
      </c>
      <c r="F42" s="92">
        <v>3</v>
      </c>
      <c r="G42" s="92">
        <v>3</v>
      </c>
      <c r="H42" s="92">
        <v>1080</v>
      </c>
      <c r="I42" s="53">
        <f>I43+I44+I46+I50</f>
        <v>827</v>
      </c>
      <c r="J42" s="92">
        <v>720</v>
      </c>
      <c r="K42" s="92">
        <v>360</v>
      </c>
      <c r="L42" s="92">
        <f>L43+L46+L50+L44</f>
        <v>66</v>
      </c>
      <c r="M42" s="92">
        <v>11</v>
      </c>
      <c r="N42" s="53">
        <f>N43+N44+N46+N50</f>
        <v>53</v>
      </c>
      <c r="O42" s="92">
        <f>O43+O46+O50</f>
        <v>2</v>
      </c>
      <c r="P42" s="92">
        <f t="shared" si="5"/>
        <v>1014</v>
      </c>
      <c r="Q42" s="53">
        <f aca="true" t="shared" si="7" ref="Q42:Q44">I42-N42</f>
        <v>774</v>
      </c>
      <c r="R42" s="92"/>
      <c r="S42" s="92">
        <f>S43+S46+S50</f>
        <v>7</v>
      </c>
      <c r="T42" s="53">
        <f>T43+T46+T50+T44</f>
        <v>25</v>
      </c>
      <c r="U42" s="92">
        <f>U43+U46+U50</f>
        <v>1</v>
      </c>
      <c r="V42" s="92">
        <f>V43+V46+V50</f>
        <v>1</v>
      </c>
      <c r="W42" s="92"/>
      <c r="X42" s="92">
        <f>X43+X44+X46+X50</f>
        <v>4</v>
      </c>
      <c r="Y42" s="53">
        <f>Y43+Y44+Y46+Y50</f>
        <v>10</v>
      </c>
      <c r="Z42" s="92"/>
      <c r="AA42" s="92">
        <v>1</v>
      </c>
      <c r="AB42" s="92"/>
      <c r="AC42" s="92"/>
      <c r="AD42" s="53">
        <v>18</v>
      </c>
      <c r="AE42" s="92">
        <v>1</v>
      </c>
      <c r="AF42" s="92"/>
      <c r="AG42" s="92">
        <v>1</v>
      </c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</row>
    <row r="43" spans="1:33" s="68" customFormat="1" ht="14.25" customHeight="1">
      <c r="A43" s="62" t="s">
        <v>98</v>
      </c>
      <c r="B43" s="63" t="s">
        <v>99</v>
      </c>
      <c r="C43" s="64"/>
      <c r="D43" s="64"/>
      <c r="E43" s="64">
        <v>4</v>
      </c>
      <c r="F43" s="64">
        <v>3</v>
      </c>
      <c r="G43" s="64">
        <v>3</v>
      </c>
      <c r="H43" s="64">
        <v>186</v>
      </c>
      <c r="I43" s="65">
        <v>112</v>
      </c>
      <c r="J43" s="64">
        <v>124</v>
      </c>
      <c r="K43" s="64">
        <v>62</v>
      </c>
      <c r="L43" s="64">
        <v>8</v>
      </c>
      <c r="M43" s="64">
        <v>3</v>
      </c>
      <c r="N43" s="65">
        <v>5</v>
      </c>
      <c r="O43" s="64"/>
      <c r="P43" s="64">
        <f t="shared" si="5"/>
        <v>178</v>
      </c>
      <c r="Q43" s="65">
        <f t="shared" si="7"/>
        <v>107</v>
      </c>
      <c r="R43" s="64"/>
      <c r="S43" s="64"/>
      <c r="T43" s="65"/>
      <c r="U43" s="64"/>
      <c r="V43" s="64"/>
      <c r="W43" s="64"/>
      <c r="X43" s="64">
        <v>3</v>
      </c>
      <c r="Y43" s="65">
        <v>5</v>
      </c>
      <c r="Z43" s="64"/>
      <c r="AA43" s="64">
        <v>1</v>
      </c>
      <c r="AB43" s="64"/>
      <c r="AC43" s="64"/>
      <c r="AD43" s="65"/>
      <c r="AE43" s="64"/>
      <c r="AF43" s="64"/>
      <c r="AG43" s="64"/>
    </row>
    <row r="44" spans="1:33" s="68" customFormat="1" ht="32.25" customHeight="1">
      <c r="A44" s="79" t="s">
        <v>73</v>
      </c>
      <c r="B44" s="78" t="s">
        <v>74</v>
      </c>
      <c r="C44" s="94"/>
      <c r="D44" s="94"/>
      <c r="E44" s="94"/>
      <c r="F44" s="94"/>
      <c r="G44" s="94"/>
      <c r="H44" s="94">
        <v>48</v>
      </c>
      <c r="I44" s="53">
        <v>38</v>
      </c>
      <c r="J44" s="94">
        <v>32</v>
      </c>
      <c r="K44" s="94">
        <v>16</v>
      </c>
      <c r="L44" s="94">
        <v>6</v>
      </c>
      <c r="M44" s="94">
        <v>1</v>
      </c>
      <c r="N44" s="53">
        <v>5</v>
      </c>
      <c r="O44" s="94"/>
      <c r="P44" s="94">
        <v>42</v>
      </c>
      <c r="Q44" s="53">
        <f t="shared" si="7"/>
        <v>33</v>
      </c>
      <c r="R44" s="94"/>
      <c r="S44" s="94"/>
      <c r="T44" s="53"/>
      <c r="U44" s="94"/>
      <c r="V44" s="94"/>
      <c r="W44" s="94"/>
      <c r="X44" s="94">
        <v>1</v>
      </c>
      <c r="Y44" s="53">
        <v>5</v>
      </c>
      <c r="Z44" s="94"/>
      <c r="AA44" s="94"/>
      <c r="AB44" s="94"/>
      <c r="AC44" s="94"/>
      <c r="AD44" s="53"/>
      <c r="AE44" s="94"/>
      <c r="AF44" s="94"/>
      <c r="AG44" s="94"/>
    </row>
    <row r="45" spans="1:33" s="68" customFormat="1" ht="15.75" customHeight="1">
      <c r="A45" s="62" t="s">
        <v>100</v>
      </c>
      <c r="B45" s="63" t="s">
        <v>101</v>
      </c>
      <c r="C45" s="64"/>
      <c r="D45" s="64"/>
      <c r="E45" s="64">
        <v>3</v>
      </c>
      <c r="F45" s="64"/>
      <c r="G45" s="64"/>
      <c r="H45" s="64">
        <v>48</v>
      </c>
      <c r="I45" s="65">
        <v>38</v>
      </c>
      <c r="J45" s="64">
        <v>32</v>
      </c>
      <c r="K45" s="64">
        <v>16</v>
      </c>
      <c r="L45" s="64">
        <v>6</v>
      </c>
      <c r="M45" s="64">
        <v>1</v>
      </c>
      <c r="N45" s="65">
        <v>5</v>
      </c>
      <c r="O45" s="64"/>
      <c r="P45" s="64">
        <v>42</v>
      </c>
      <c r="Q45" s="65">
        <v>33</v>
      </c>
      <c r="R45" s="64"/>
      <c r="S45" s="64"/>
      <c r="T45" s="65"/>
      <c r="U45" s="64"/>
      <c r="V45" s="64"/>
      <c r="W45" s="64"/>
      <c r="X45" s="64">
        <v>1</v>
      </c>
      <c r="Y45" s="65">
        <v>5</v>
      </c>
      <c r="Z45" s="64"/>
      <c r="AA45" s="64"/>
      <c r="AB45" s="64"/>
      <c r="AC45" s="64"/>
      <c r="AD45" s="65"/>
      <c r="AE45" s="64"/>
      <c r="AF45" s="64"/>
      <c r="AG45" s="64"/>
    </row>
    <row r="46" spans="1:33" s="70" customFormat="1" ht="24.75" customHeight="1">
      <c r="A46" s="82" t="s">
        <v>82</v>
      </c>
      <c r="B46" s="78" t="s">
        <v>83</v>
      </c>
      <c r="C46" s="59"/>
      <c r="D46" s="59"/>
      <c r="E46" s="59"/>
      <c r="F46" s="59"/>
      <c r="G46" s="59"/>
      <c r="H46" s="59">
        <f>428+428/2</f>
        <v>642</v>
      </c>
      <c r="I46" s="53">
        <v>514</v>
      </c>
      <c r="J46" s="59">
        <v>428</v>
      </c>
      <c r="K46" s="59">
        <v>214</v>
      </c>
      <c r="L46" s="59">
        <f>L47+L48+L49</f>
        <v>40</v>
      </c>
      <c r="M46" s="59">
        <v>6</v>
      </c>
      <c r="N46" s="53">
        <v>32</v>
      </c>
      <c r="O46" s="59">
        <v>2</v>
      </c>
      <c r="P46" s="59">
        <f aca="true" t="shared" si="8" ref="P46:P52">H46-L46</f>
        <v>602</v>
      </c>
      <c r="Q46" s="53">
        <f aca="true" t="shared" si="9" ref="Q46:Q50">I46-N46</f>
        <v>482</v>
      </c>
      <c r="R46" s="59"/>
      <c r="S46" s="59">
        <f>S47+S48+S49</f>
        <v>6</v>
      </c>
      <c r="T46" s="53">
        <f>T47+T48+T49</f>
        <v>14</v>
      </c>
      <c r="U46" s="59">
        <f>U47+U48+U49</f>
        <v>1</v>
      </c>
      <c r="V46" s="59"/>
      <c r="W46" s="59"/>
      <c r="X46" s="59"/>
      <c r="Y46" s="53"/>
      <c r="Z46" s="59"/>
      <c r="AA46" s="59"/>
      <c r="AB46" s="59"/>
      <c r="AC46" s="59"/>
      <c r="AD46" s="53">
        <v>18</v>
      </c>
      <c r="AE46" s="59">
        <v>1</v>
      </c>
      <c r="AF46" s="59"/>
      <c r="AG46" s="59">
        <v>1</v>
      </c>
    </row>
    <row r="47" spans="1:109" s="68" customFormat="1" ht="22.5" customHeight="1">
      <c r="A47" s="86">
        <v>38719</v>
      </c>
      <c r="B47" s="63" t="s">
        <v>102</v>
      </c>
      <c r="C47" s="64"/>
      <c r="D47" s="64"/>
      <c r="E47" s="64">
        <v>6</v>
      </c>
      <c r="F47" s="64">
        <v>5</v>
      </c>
      <c r="G47" s="64">
        <v>6</v>
      </c>
      <c r="H47" s="64">
        <f>202+101</f>
        <v>303</v>
      </c>
      <c r="I47" s="65">
        <v>242</v>
      </c>
      <c r="J47" s="64">
        <v>202</v>
      </c>
      <c r="K47" s="64">
        <v>101</v>
      </c>
      <c r="L47" s="64">
        <v>19</v>
      </c>
      <c r="M47" s="64"/>
      <c r="N47" s="65">
        <v>18</v>
      </c>
      <c r="O47" s="64">
        <v>1</v>
      </c>
      <c r="P47" s="64">
        <f t="shared" si="8"/>
        <v>284</v>
      </c>
      <c r="Q47" s="65">
        <f t="shared" si="9"/>
        <v>224</v>
      </c>
      <c r="R47" s="64"/>
      <c r="S47" s="64"/>
      <c r="T47" s="65"/>
      <c r="U47" s="64"/>
      <c r="V47" s="64"/>
      <c r="W47" s="64"/>
      <c r="X47" s="64"/>
      <c r="Y47" s="65"/>
      <c r="Z47" s="64"/>
      <c r="AA47" s="64"/>
      <c r="AB47" s="64"/>
      <c r="AC47" s="64"/>
      <c r="AD47" s="65">
        <v>18</v>
      </c>
      <c r="AE47" s="64">
        <v>1</v>
      </c>
      <c r="AF47" s="64"/>
      <c r="AG47" s="64">
        <v>1</v>
      </c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</row>
    <row r="48" spans="1:109" s="68" customFormat="1" ht="13.5" customHeight="1">
      <c r="A48" s="86">
        <v>39084</v>
      </c>
      <c r="B48" s="69" t="s">
        <v>103</v>
      </c>
      <c r="C48" s="87"/>
      <c r="D48" s="64"/>
      <c r="E48" s="64">
        <v>1</v>
      </c>
      <c r="F48" s="64"/>
      <c r="G48" s="64"/>
      <c r="H48" s="64">
        <f>102+102/2</f>
        <v>153</v>
      </c>
      <c r="I48" s="65">
        <v>105</v>
      </c>
      <c r="J48" s="64">
        <v>102</v>
      </c>
      <c r="K48" s="64">
        <v>51</v>
      </c>
      <c r="L48" s="64">
        <v>10</v>
      </c>
      <c r="M48" s="64">
        <v>6</v>
      </c>
      <c r="N48" s="65">
        <v>4</v>
      </c>
      <c r="O48" s="64"/>
      <c r="P48" s="64">
        <f t="shared" si="8"/>
        <v>143</v>
      </c>
      <c r="Q48" s="65">
        <f t="shared" si="9"/>
        <v>101</v>
      </c>
      <c r="R48" s="64"/>
      <c r="S48" s="64">
        <v>6</v>
      </c>
      <c r="T48" s="65">
        <v>4</v>
      </c>
      <c r="U48" s="64"/>
      <c r="V48" s="64"/>
      <c r="W48" s="64"/>
      <c r="X48" s="64"/>
      <c r="Y48" s="65"/>
      <c r="Z48" s="64"/>
      <c r="AA48" s="64"/>
      <c r="AB48" s="64"/>
      <c r="AC48" s="64"/>
      <c r="AD48" s="65"/>
      <c r="AE48" s="64"/>
      <c r="AF48" s="64"/>
      <c r="AG48" s="64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</row>
    <row r="49" spans="1:33" s="68" customFormat="1" ht="13.5" customHeight="1">
      <c r="A49" s="86">
        <v>39449</v>
      </c>
      <c r="B49" s="63" t="s">
        <v>104</v>
      </c>
      <c r="C49" s="64"/>
      <c r="D49" s="64"/>
      <c r="E49" s="64">
        <v>2</v>
      </c>
      <c r="F49" s="64"/>
      <c r="G49" s="64"/>
      <c r="H49" s="64">
        <f>124+124/2</f>
        <v>186</v>
      </c>
      <c r="I49" s="65">
        <v>167</v>
      </c>
      <c r="J49" s="64">
        <v>124</v>
      </c>
      <c r="K49" s="64">
        <v>62</v>
      </c>
      <c r="L49" s="64">
        <v>11</v>
      </c>
      <c r="M49" s="64"/>
      <c r="N49" s="65">
        <v>10</v>
      </c>
      <c r="O49" s="64">
        <v>1</v>
      </c>
      <c r="P49" s="64">
        <f t="shared" si="8"/>
        <v>175</v>
      </c>
      <c r="Q49" s="65">
        <f t="shared" si="9"/>
        <v>157</v>
      </c>
      <c r="R49" s="64"/>
      <c r="S49" s="64"/>
      <c r="T49" s="65">
        <v>10</v>
      </c>
      <c r="U49" s="64">
        <v>1</v>
      </c>
      <c r="V49" s="64"/>
      <c r="W49" s="64"/>
      <c r="X49" s="64"/>
      <c r="Y49" s="65"/>
      <c r="Z49" s="64"/>
      <c r="AA49" s="64"/>
      <c r="AB49" s="64"/>
      <c r="AC49" s="64"/>
      <c r="AD49" s="65"/>
      <c r="AE49" s="64"/>
      <c r="AF49" s="64"/>
      <c r="AG49" s="64"/>
    </row>
    <row r="50" spans="1:33" s="89" customFormat="1" ht="18.75" customHeight="1">
      <c r="A50" s="88" t="s">
        <v>91</v>
      </c>
      <c r="B50" s="78" t="s">
        <v>92</v>
      </c>
      <c r="C50" s="64"/>
      <c r="D50" s="64"/>
      <c r="E50" s="64"/>
      <c r="F50" s="64"/>
      <c r="G50" s="64"/>
      <c r="H50" s="59">
        <f>136+136/2</f>
        <v>204</v>
      </c>
      <c r="I50" s="53">
        <v>163</v>
      </c>
      <c r="J50" s="59">
        <v>136</v>
      </c>
      <c r="K50" s="59">
        <f aca="true" t="shared" si="10" ref="K50:K52">H50-J50</f>
        <v>68</v>
      </c>
      <c r="L50" s="59">
        <v>12</v>
      </c>
      <c r="M50" s="59">
        <v>1</v>
      </c>
      <c r="N50" s="53">
        <v>11</v>
      </c>
      <c r="O50" s="59"/>
      <c r="P50" s="59">
        <f t="shared" si="8"/>
        <v>192</v>
      </c>
      <c r="Q50" s="53">
        <f t="shared" si="9"/>
        <v>152</v>
      </c>
      <c r="R50" s="59"/>
      <c r="S50" s="59">
        <v>1</v>
      </c>
      <c r="T50" s="53">
        <v>11</v>
      </c>
      <c r="U50" s="59"/>
      <c r="V50" s="59">
        <v>1</v>
      </c>
      <c r="W50" s="59"/>
      <c r="X50" s="59"/>
      <c r="Y50" s="53"/>
      <c r="Z50" s="59"/>
      <c r="AA50" s="59"/>
      <c r="AB50" s="59"/>
      <c r="AC50" s="59"/>
      <c r="AD50" s="53"/>
      <c r="AE50" s="59"/>
      <c r="AF50" s="59"/>
      <c r="AG50" s="59"/>
    </row>
    <row r="51" spans="1:33" s="70" customFormat="1" ht="24" customHeight="1">
      <c r="A51" s="95">
        <v>37654</v>
      </c>
      <c r="B51" s="63" t="s">
        <v>105</v>
      </c>
      <c r="C51" s="64">
        <v>2</v>
      </c>
      <c r="D51" s="64"/>
      <c r="E51" s="64"/>
      <c r="F51" s="64">
        <v>1</v>
      </c>
      <c r="G51" s="64">
        <v>1</v>
      </c>
      <c r="H51" s="64">
        <v>204</v>
      </c>
      <c r="I51" s="65">
        <v>163</v>
      </c>
      <c r="J51" s="64">
        <v>136</v>
      </c>
      <c r="K51" s="64">
        <f t="shared" si="10"/>
        <v>68</v>
      </c>
      <c r="L51" s="64">
        <v>12</v>
      </c>
      <c r="M51" s="64">
        <v>1</v>
      </c>
      <c r="N51" s="65">
        <v>11</v>
      </c>
      <c r="O51" s="64"/>
      <c r="P51" s="64">
        <f t="shared" si="8"/>
        <v>192</v>
      </c>
      <c r="Q51" s="65">
        <v>152</v>
      </c>
      <c r="R51" s="64"/>
      <c r="S51" s="64">
        <v>1</v>
      </c>
      <c r="T51" s="65">
        <v>11</v>
      </c>
      <c r="U51" s="64"/>
      <c r="V51" s="64">
        <v>1</v>
      </c>
      <c r="W51" s="64"/>
      <c r="X51" s="64"/>
      <c r="Y51" s="65"/>
      <c r="Z51" s="64"/>
      <c r="AA51" s="64"/>
      <c r="AB51" s="64"/>
      <c r="AC51" s="64"/>
      <c r="AD51" s="65"/>
      <c r="AE51" s="64"/>
      <c r="AF51" s="64"/>
      <c r="AG51" s="64"/>
    </row>
    <row r="52" spans="1:33" s="98" customFormat="1" ht="23.25" customHeight="1">
      <c r="A52" s="96"/>
      <c r="B52" s="57" t="s">
        <v>106</v>
      </c>
      <c r="C52" s="72"/>
      <c r="D52" s="72"/>
      <c r="E52" s="72"/>
      <c r="F52" s="72"/>
      <c r="G52" s="72"/>
      <c r="H52" s="58">
        <v>3618</v>
      </c>
      <c r="I52" s="53">
        <f>I42+I11</f>
        <v>2397</v>
      </c>
      <c r="J52" s="58">
        <v>2412</v>
      </c>
      <c r="K52" s="59">
        <f t="shared" si="10"/>
        <v>1206</v>
      </c>
      <c r="L52" s="92">
        <f>L42+L11</f>
        <v>480</v>
      </c>
      <c r="M52" s="92">
        <f>M42+M11</f>
        <v>107</v>
      </c>
      <c r="N52" s="97">
        <f>N42+N11</f>
        <v>335</v>
      </c>
      <c r="O52" s="92">
        <f>O42+O11</f>
        <v>38</v>
      </c>
      <c r="P52" s="58">
        <f t="shared" si="8"/>
        <v>3138</v>
      </c>
      <c r="Q52" s="53">
        <f>Q42+Q11</f>
        <v>2062</v>
      </c>
      <c r="R52" s="58"/>
      <c r="S52" s="92">
        <f>S42+S11</f>
        <v>42</v>
      </c>
      <c r="T52" s="97">
        <f>T42+T11</f>
        <v>108</v>
      </c>
      <c r="U52" s="92">
        <f>U42+U11</f>
        <v>10</v>
      </c>
      <c r="V52" s="94">
        <f>V42+V11</f>
        <v>5</v>
      </c>
      <c r="W52" s="58">
        <f>W11+W42</f>
        <v>5</v>
      </c>
      <c r="X52" s="92">
        <f>X42+X11</f>
        <v>34</v>
      </c>
      <c r="Y52" s="97">
        <f>Y42+Y11</f>
        <v>112</v>
      </c>
      <c r="Z52" s="92">
        <f>Z42+Z11</f>
        <v>14</v>
      </c>
      <c r="AA52" s="94">
        <f>AA42+AA11</f>
        <v>5</v>
      </c>
      <c r="AB52" s="73">
        <f>AB42+AB11</f>
        <v>5</v>
      </c>
      <c r="AC52" s="92">
        <f>AC42+AC11</f>
        <v>31</v>
      </c>
      <c r="AD52" s="97">
        <f>AD42+AD11</f>
        <v>115</v>
      </c>
      <c r="AE52" s="92">
        <f>AE42+AE11</f>
        <v>14</v>
      </c>
      <c r="AF52" s="94">
        <f>AF42+AF11</f>
        <v>4</v>
      </c>
      <c r="AG52" s="58">
        <f>AG42+AG11</f>
        <v>3</v>
      </c>
    </row>
    <row r="53" spans="1:33" s="70" customFormat="1" ht="13.5" customHeight="1">
      <c r="A53" s="82" t="s">
        <v>107</v>
      </c>
      <c r="B53" s="78" t="s">
        <v>108</v>
      </c>
      <c r="C53" s="64"/>
      <c r="D53" s="64"/>
      <c r="E53" s="64"/>
      <c r="F53" s="64"/>
      <c r="G53" s="64"/>
      <c r="H53" s="99" t="s">
        <v>109</v>
      </c>
      <c r="I53" s="100"/>
      <c r="J53" s="99"/>
      <c r="K53" s="59"/>
      <c r="L53" s="59"/>
      <c r="M53" s="59"/>
      <c r="N53" s="53"/>
      <c r="O53" s="59"/>
      <c r="P53" s="59"/>
      <c r="Q53" s="53"/>
      <c r="R53" s="59"/>
      <c r="S53" s="59"/>
      <c r="T53" s="53"/>
      <c r="U53" s="59"/>
      <c r="V53" s="59"/>
      <c r="W53" s="59"/>
      <c r="X53" s="59"/>
      <c r="Y53" s="65"/>
      <c r="Z53" s="64"/>
      <c r="AA53" s="64"/>
      <c r="AB53" s="64"/>
      <c r="AC53" s="64"/>
      <c r="AD53" s="65"/>
      <c r="AE53" s="64"/>
      <c r="AF53" s="64"/>
      <c r="AG53" s="64"/>
    </row>
    <row r="54" spans="1:33" s="70" customFormat="1" ht="28.5" customHeight="1">
      <c r="A54" s="82" t="s">
        <v>110</v>
      </c>
      <c r="B54" s="78" t="s">
        <v>111</v>
      </c>
      <c r="C54" s="64"/>
      <c r="D54" s="64"/>
      <c r="E54" s="64"/>
      <c r="F54" s="64"/>
      <c r="G54" s="64"/>
      <c r="H54" s="99"/>
      <c r="I54" s="100"/>
      <c r="J54" s="99"/>
      <c r="K54" s="59"/>
      <c r="L54" s="59"/>
      <c r="M54" s="59"/>
      <c r="N54" s="53"/>
      <c r="O54" s="59"/>
      <c r="P54" s="59"/>
      <c r="Q54" s="53"/>
      <c r="R54" s="59"/>
      <c r="S54" s="59"/>
      <c r="T54" s="53"/>
      <c r="U54" s="59"/>
      <c r="V54" s="59"/>
      <c r="W54" s="59"/>
      <c r="X54" s="59"/>
      <c r="Y54" s="65"/>
      <c r="Z54" s="64"/>
      <c r="AA54" s="64"/>
      <c r="AB54" s="59"/>
      <c r="AC54" s="64"/>
      <c r="AD54" s="65"/>
      <c r="AE54" s="64"/>
      <c r="AF54" s="64"/>
      <c r="AG54" s="64"/>
    </row>
    <row r="55" spans="1:33" s="98" customFormat="1" ht="30" customHeight="1">
      <c r="A55" s="56" t="s">
        <v>112</v>
      </c>
      <c r="B55" s="57" t="s">
        <v>113</v>
      </c>
      <c r="C55" s="72"/>
      <c r="D55" s="72"/>
      <c r="E55" s="72"/>
      <c r="F55" s="72"/>
      <c r="G55" s="72"/>
      <c r="H55" s="58" t="s">
        <v>114</v>
      </c>
      <c r="I55" s="53"/>
      <c r="J55" s="58"/>
      <c r="K55" s="64"/>
      <c r="L55" s="58"/>
      <c r="M55" s="72"/>
      <c r="N55" s="65"/>
      <c r="O55" s="72"/>
      <c r="P55" s="72"/>
      <c r="Q55" s="65"/>
      <c r="R55" s="72"/>
      <c r="S55" s="72"/>
      <c r="T55" s="65"/>
      <c r="U55" s="72"/>
      <c r="V55" s="72"/>
      <c r="W55" s="72"/>
      <c r="X55" s="72"/>
      <c r="Y55" s="65"/>
      <c r="Z55" s="72"/>
      <c r="AA55" s="72"/>
      <c r="AB55" s="73"/>
      <c r="AC55" s="73"/>
      <c r="AD55" s="65"/>
      <c r="AE55" s="73"/>
      <c r="AF55" s="73"/>
      <c r="AG55" s="72"/>
    </row>
    <row r="56" spans="1:33" s="98" customFormat="1" ht="24" customHeight="1">
      <c r="A56" s="56" t="s">
        <v>115</v>
      </c>
      <c r="B56" s="57" t="s">
        <v>116</v>
      </c>
      <c r="C56" s="72"/>
      <c r="D56" s="72"/>
      <c r="E56" s="72"/>
      <c r="F56" s="72"/>
      <c r="G56" s="72"/>
      <c r="H56" s="58" t="s">
        <v>114</v>
      </c>
      <c r="I56" s="53"/>
      <c r="J56" s="58"/>
      <c r="K56" s="64"/>
      <c r="L56" s="58"/>
      <c r="M56" s="72"/>
      <c r="N56" s="65"/>
      <c r="O56" s="72"/>
      <c r="P56" s="72"/>
      <c r="Q56" s="65"/>
      <c r="R56" s="72"/>
      <c r="S56" s="72"/>
      <c r="T56" s="65"/>
      <c r="U56" s="72"/>
      <c r="V56" s="72"/>
      <c r="W56" s="72"/>
      <c r="X56" s="72"/>
      <c r="Y56" s="65"/>
      <c r="Z56" s="72"/>
      <c r="AA56" s="72"/>
      <c r="AB56" s="73"/>
      <c r="AC56" s="73"/>
      <c r="AD56" s="65"/>
      <c r="AE56" s="73"/>
      <c r="AF56" s="73"/>
      <c r="AG56" s="72"/>
    </row>
    <row r="57" spans="1:33" s="98" customFormat="1" ht="23.25" customHeight="1">
      <c r="A57" s="96" t="s">
        <v>117</v>
      </c>
      <c r="B57" s="81" t="s">
        <v>118</v>
      </c>
      <c r="C57" s="72"/>
      <c r="D57" s="72"/>
      <c r="E57" s="72"/>
      <c r="F57" s="72"/>
      <c r="G57" s="72"/>
      <c r="H57" s="58" t="s">
        <v>119</v>
      </c>
      <c r="I57" s="53"/>
      <c r="J57" s="58"/>
      <c r="K57" s="64"/>
      <c r="L57" s="72"/>
      <c r="M57" s="72"/>
      <c r="N57" s="65"/>
      <c r="O57" s="72"/>
      <c r="P57" s="72"/>
      <c r="Q57" s="65"/>
      <c r="R57" s="72"/>
      <c r="S57" s="72"/>
      <c r="T57" s="65"/>
      <c r="U57" s="72"/>
      <c r="V57" s="72"/>
      <c r="W57" s="72"/>
      <c r="X57" s="72"/>
      <c r="Y57" s="65"/>
      <c r="Z57" s="72"/>
      <c r="AA57" s="72"/>
      <c r="AB57" s="73"/>
      <c r="AC57" s="73"/>
      <c r="AD57" s="65"/>
      <c r="AE57" s="73"/>
      <c r="AF57" s="73"/>
      <c r="AG57" s="72"/>
    </row>
    <row r="58" spans="1:33" s="98" customFormat="1" ht="24" customHeight="1">
      <c r="A58" s="96" t="s">
        <v>120</v>
      </c>
      <c r="B58" s="81" t="s">
        <v>121</v>
      </c>
      <c r="C58" s="72"/>
      <c r="D58" s="72"/>
      <c r="E58" s="72"/>
      <c r="F58" s="72"/>
      <c r="G58" s="72"/>
      <c r="H58" s="58" t="s">
        <v>119</v>
      </c>
      <c r="I58" s="53"/>
      <c r="J58" s="58"/>
      <c r="K58" s="64"/>
      <c r="L58" s="72"/>
      <c r="M58" s="72"/>
      <c r="N58" s="65"/>
      <c r="O58" s="72"/>
      <c r="P58" s="72"/>
      <c r="Q58" s="65"/>
      <c r="R58" s="72"/>
      <c r="S58" s="72"/>
      <c r="T58" s="65"/>
      <c r="U58" s="72"/>
      <c r="V58" s="72"/>
      <c r="W58" s="72"/>
      <c r="X58" s="72"/>
      <c r="Y58" s="65"/>
      <c r="Z58" s="72"/>
      <c r="AA58" s="72"/>
      <c r="AB58" s="73"/>
      <c r="AC58" s="73"/>
      <c r="AD58" s="65"/>
      <c r="AE58" s="73"/>
      <c r="AF58" s="73"/>
      <c r="AG58" s="72"/>
    </row>
    <row r="59" spans="1:33" s="98" customFormat="1" ht="15" customHeight="1">
      <c r="A59" s="96" t="s">
        <v>122</v>
      </c>
      <c r="B59" s="81" t="s">
        <v>123</v>
      </c>
      <c r="C59" s="72"/>
      <c r="D59" s="72"/>
      <c r="E59" s="72"/>
      <c r="F59" s="72"/>
      <c r="G59" s="72"/>
      <c r="H59" s="58" t="s">
        <v>119</v>
      </c>
      <c r="I59" s="53"/>
      <c r="J59" s="58"/>
      <c r="K59" s="64"/>
      <c r="L59" s="72"/>
      <c r="M59" s="72"/>
      <c r="N59" s="65"/>
      <c r="O59" s="72"/>
      <c r="P59" s="72"/>
      <c r="Q59" s="65"/>
      <c r="R59" s="72"/>
      <c r="S59" s="72"/>
      <c r="T59" s="65"/>
      <c r="U59" s="72"/>
      <c r="V59" s="72"/>
      <c r="W59" s="72"/>
      <c r="X59" s="72"/>
      <c r="Y59" s="65"/>
      <c r="Z59" s="72"/>
      <c r="AA59" s="72"/>
      <c r="AB59" s="73"/>
      <c r="AC59" s="73"/>
      <c r="AD59" s="65"/>
      <c r="AE59" s="73"/>
      <c r="AF59" s="73"/>
      <c r="AG59" s="72"/>
    </row>
    <row r="60" spans="1:33" ht="14.25" customHeight="1">
      <c r="A60" s="30" t="s">
        <v>124</v>
      </c>
      <c r="B60" s="30"/>
      <c r="C60" s="30"/>
      <c r="D60" s="30"/>
      <c r="E60" s="30"/>
      <c r="F60" s="30"/>
      <c r="G60" s="101" t="s">
        <v>125</v>
      </c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3" t="s">
        <v>20</v>
      </c>
      <c r="T60" s="103"/>
      <c r="U60" s="103"/>
      <c r="V60" s="103"/>
      <c r="W60" s="103"/>
      <c r="X60" s="103" t="s">
        <v>21</v>
      </c>
      <c r="Y60" s="103"/>
      <c r="Z60" s="103"/>
      <c r="AA60" s="103"/>
      <c r="AB60" s="103"/>
      <c r="AC60" s="104" t="s">
        <v>22</v>
      </c>
      <c r="AD60" s="104"/>
      <c r="AE60" s="104"/>
      <c r="AF60" s="104"/>
      <c r="AG60" s="104"/>
    </row>
    <row r="61" spans="1:33" ht="14.25" customHeight="1">
      <c r="A61" s="30"/>
      <c r="B61" s="30"/>
      <c r="C61" s="30"/>
      <c r="D61" s="30"/>
      <c r="E61" s="30"/>
      <c r="F61" s="30"/>
      <c r="G61" s="105" t="s">
        <v>126</v>
      </c>
      <c r="H61" s="30" t="s">
        <v>127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>
        <v>14</v>
      </c>
      <c r="T61" s="30"/>
      <c r="U61" s="30"/>
      <c r="V61" s="30"/>
      <c r="W61" s="30"/>
      <c r="X61" s="30">
        <v>11</v>
      </c>
      <c r="Y61" s="30"/>
      <c r="Z61" s="30"/>
      <c r="AA61" s="30"/>
      <c r="AB61" s="30"/>
      <c r="AC61" s="106">
        <v>11</v>
      </c>
      <c r="AD61" s="106"/>
      <c r="AE61" s="106"/>
      <c r="AF61" s="106"/>
      <c r="AG61" s="106"/>
    </row>
    <row r="62" spans="1:33" ht="14.25" customHeight="1">
      <c r="A62" s="30"/>
      <c r="B62" s="30"/>
      <c r="C62" s="30"/>
      <c r="D62" s="30"/>
      <c r="E62" s="30"/>
      <c r="F62" s="30"/>
      <c r="G62" s="105" t="s">
        <v>128</v>
      </c>
      <c r="H62" s="30" t="s">
        <v>129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>
        <v>3</v>
      </c>
      <c r="T62" s="30"/>
      <c r="U62" s="30"/>
      <c r="V62" s="30"/>
      <c r="W62" s="30"/>
      <c r="X62" s="107">
        <v>4</v>
      </c>
      <c r="Y62" s="107"/>
      <c r="Z62" s="107"/>
      <c r="AA62" s="107"/>
      <c r="AB62" s="107"/>
      <c r="AC62" s="106">
        <v>8</v>
      </c>
      <c r="AD62" s="106"/>
      <c r="AE62" s="106"/>
      <c r="AF62" s="106"/>
      <c r="AG62" s="106"/>
    </row>
    <row r="63" spans="1:33" ht="14.25" customHeight="1">
      <c r="A63" s="30"/>
      <c r="B63" s="30"/>
      <c r="C63" s="30"/>
      <c r="D63" s="30"/>
      <c r="E63" s="30"/>
      <c r="F63" s="30"/>
      <c r="G63" s="105" t="s">
        <v>130</v>
      </c>
      <c r="H63" s="30" t="s">
        <v>131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>
        <v>10</v>
      </c>
      <c r="T63" s="30"/>
      <c r="U63" s="30"/>
      <c r="V63" s="30"/>
      <c r="W63" s="30"/>
      <c r="X63" s="30">
        <v>5</v>
      </c>
      <c r="Y63" s="30"/>
      <c r="Z63" s="30"/>
      <c r="AA63" s="30"/>
      <c r="AB63" s="30"/>
      <c r="AC63" s="107">
        <v>8</v>
      </c>
      <c r="AD63" s="107"/>
      <c r="AE63" s="107"/>
      <c r="AF63" s="107"/>
      <c r="AG63" s="107"/>
    </row>
    <row r="64" spans="1:33" ht="14.25" customHeight="1">
      <c r="A64" s="30"/>
      <c r="B64" s="30"/>
      <c r="C64" s="30"/>
      <c r="D64" s="30"/>
      <c r="E64" s="30"/>
      <c r="F64" s="30"/>
      <c r="G64" s="108" t="s">
        <v>132</v>
      </c>
      <c r="H64" s="30" t="s">
        <v>133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>
        <v>7</v>
      </c>
      <c r="T64" s="30"/>
      <c r="U64" s="30"/>
      <c r="V64" s="30"/>
      <c r="W64" s="30"/>
      <c r="X64" s="30">
        <v>10</v>
      </c>
      <c r="Y64" s="30"/>
      <c r="Z64" s="30"/>
      <c r="AA64" s="30"/>
      <c r="AB64" s="30"/>
      <c r="AC64" s="106">
        <v>5</v>
      </c>
      <c r="AD64" s="106"/>
      <c r="AE64" s="106"/>
      <c r="AF64" s="106"/>
      <c r="AG64" s="106"/>
    </row>
    <row r="65" spans="8:34" ht="11.25" customHeight="1"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</row>
    <row r="66" spans="8:34" ht="11.25" customHeight="1"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</row>
    <row r="67" spans="8:34" ht="11.25" customHeight="1"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</row>
    <row r="68" spans="8:34" ht="11.25" customHeight="1"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</row>
    <row r="69" spans="8:34" ht="11.25" customHeight="1"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</row>
    <row r="70" spans="8:34" ht="11.25" customHeight="1"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</row>
    <row r="71" spans="8:34" ht="11.25" customHeight="1"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</row>
    <row r="72" spans="8:34" ht="11.25" customHeight="1"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</row>
    <row r="73" spans="8:34" ht="11.25" customHeight="1"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</row>
    <row r="74" spans="8:34" ht="11.25" customHeight="1"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</row>
    <row r="75" spans="8:34" ht="11.25" customHeight="1"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</row>
    <row r="76" spans="8:34" ht="11.25" customHeight="1"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</row>
    <row r="77" spans="8:34" ht="11.25" customHeight="1"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</row>
    <row r="78" spans="8:34" ht="11.25" customHeight="1"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</row>
    <row r="79" spans="8:34" ht="11.25" customHeight="1"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</row>
    <row r="80" spans="8:34" ht="11.25" customHeight="1"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</row>
    <row r="81" spans="8:34" ht="11.25" customHeight="1"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</row>
    <row r="82" spans="8:34" ht="11.25" customHeight="1"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</row>
    <row r="83" spans="8:34" ht="11.25" customHeight="1"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</row>
    <row r="84" spans="8:34" ht="11.25" customHeight="1"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</row>
    <row r="85" spans="8:34" ht="11.25" customHeight="1"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</row>
    <row r="86" spans="8:34" ht="11.25" customHeight="1"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</row>
    <row r="87" spans="8:34" ht="11.25" customHeight="1"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</row>
    <row r="88" spans="8:34" ht="11.25" customHeight="1"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</row>
    <row r="89" spans="8:34" ht="11.25" customHeight="1"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</row>
    <row r="90" spans="8:34" ht="11.25" customHeight="1"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</row>
    <row r="91" spans="8:34" ht="11.25" customHeight="1"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</row>
    <row r="92" spans="8:34" ht="11.25" customHeight="1"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</row>
    <row r="93" ht="11.25" customHeight="1">
      <c r="K93" s="109"/>
    </row>
    <row r="94" ht="11.25" customHeight="1">
      <c r="K94" s="109"/>
    </row>
    <row r="95" ht="11.25" customHeight="1">
      <c r="K95" s="109"/>
    </row>
    <row r="96" ht="11.25" customHeight="1">
      <c r="K96" s="109"/>
    </row>
    <row r="97" ht="11.25" customHeight="1">
      <c r="K97" s="109"/>
    </row>
    <row r="98" ht="11.25" customHeight="1">
      <c r="K98" s="109"/>
    </row>
    <row r="99" ht="11.25" customHeight="1">
      <c r="K99" s="109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3">
    <mergeCell ref="A1:AF1"/>
    <mergeCell ref="A2:AA2"/>
    <mergeCell ref="A3:AG3"/>
    <mergeCell ref="A5:AG5"/>
    <mergeCell ref="H6:K6"/>
    <mergeCell ref="L6:Q6"/>
    <mergeCell ref="A7:A9"/>
    <mergeCell ref="B7:B9"/>
    <mergeCell ref="C7:G8"/>
    <mergeCell ref="H7:H9"/>
    <mergeCell ref="I7:I9"/>
    <mergeCell ref="J7:J9"/>
    <mergeCell ref="K7:K9"/>
    <mergeCell ref="L7:O7"/>
    <mergeCell ref="P7:P9"/>
    <mergeCell ref="Q7:Q9"/>
    <mergeCell ref="R7:AG7"/>
    <mergeCell ref="L8:L9"/>
    <mergeCell ref="M8:O8"/>
    <mergeCell ref="S8:W8"/>
    <mergeCell ref="X8:AB8"/>
    <mergeCell ref="AC8:AG8"/>
    <mergeCell ref="H53:H54"/>
    <mergeCell ref="A60:F64"/>
    <mergeCell ref="S60:W60"/>
    <mergeCell ref="X60:AB60"/>
    <mergeCell ref="AC60:AG60"/>
    <mergeCell ref="H61:R61"/>
    <mergeCell ref="S61:W61"/>
    <mergeCell ref="X61:AB61"/>
    <mergeCell ref="AC61:AG61"/>
    <mergeCell ref="H62:R62"/>
    <mergeCell ref="S62:W62"/>
    <mergeCell ref="X62:AB62"/>
    <mergeCell ref="AC62:AG62"/>
    <mergeCell ref="H63:R63"/>
    <mergeCell ref="S63:W63"/>
    <mergeCell ref="X63:AB63"/>
    <mergeCell ref="AC63:AG63"/>
    <mergeCell ref="H64:R64"/>
    <mergeCell ref="S64:W64"/>
    <mergeCell ref="X64:AB64"/>
    <mergeCell ref="AC64:AG64"/>
  </mergeCells>
  <printOptions/>
  <pageMargins left="0.39375" right="0.39375" top="0.5902777777777778" bottom="0.39375" header="0.5118055555555555" footer="0.5118055555555555"/>
  <pageSetup firstPageNumber="1" useFirstPageNumber="1"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/>
  <cp:lastPrinted>2022-04-04T13:35:07Z</cp:lastPrinted>
  <dcterms:created xsi:type="dcterms:W3CDTF">2020-05-29T17:47:50Z</dcterms:created>
  <dcterms:modified xsi:type="dcterms:W3CDTF">2022-04-04T13:37:23Z</dcterms:modified>
  <cp:category/>
  <cp:version/>
  <cp:contentType/>
  <cp:contentStatus/>
  <cp:revision>29</cp:revision>
</cp:coreProperties>
</file>